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defaultThemeVersion="124226"/>
  <bookViews>
    <workbookView xWindow="0" yWindow="0" windowWidth="15480" windowHeight="7755" tabRatio="768"/>
  </bookViews>
  <sheets>
    <sheet name="anexa 1.3" sheetId="39" r:id="rId1"/>
    <sheet name="Anexa 1.4" sheetId="38" r:id="rId2"/>
  </sheets>
  <definedNames>
    <definedName name="creditnou">#REF!</definedName>
    <definedName name="_xlnm.Database">#REF!</definedName>
    <definedName name="DB">#REF!</definedName>
    <definedName name="_xlnm.Print_Area" localSheetId="0">'anexa 1.3'!$A$1:$AN$34</definedName>
    <definedName name="trageri">#REF!</definedName>
    <definedName name="trezorerie">#REF!</definedName>
  </definedNames>
  <calcPr calcId="125725"/>
</workbook>
</file>

<file path=xl/calcChain.xml><?xml version="1.0" encoding="utf-8"?>
<calcChain xmlns="http://schemas.openxmlformats.org/spreadsheetml/2006/main">
  <c r="K80" i="38"/>
  <c r="M19" i="39" l="1"/>
  <c r="N17"/>
  <c r="N16" s="1"/>
  <c r="N18"/>
  <c r="N19"/>
  <c r="M14"/>
  <c r="L17"/>
  <c r="M15"/>
  <c r="V14"/>
  <c r="W14" s="1"/>
  <c r="K16"/>
  <c r="K20" s="1"/>
  <c r="K15"/>
  <c r="J16"/>
  <c r="J20" s="1"/>
  <c r="J15"/>
  <c r="X30"/>
  <c r="N15"/>
  <c r="H18" i="38"/>
  <c r="X78"/>
  <c r="I75"/>
  <c r="I8" s="1"/>
  <c r="H9"/>
  <c r="H94" s="1"/>
  <c r="H75"/>
  <c r="S86"/>
  <c r="T86"/>
  <c r="U86"/>
  <c r="V86"/>
  <c r="W86"/>
  <c r="X86"/>
  <c r="Y86"/>
  <c r="Z86"/>
  <c r="AA86"/>
  <c r="I86"/>
  <c r="J86"/>
  <c r="K86"/>
  <c r="L86"/>
  <c r="M86"/>
  <c r="N86"/>
  <c r="O86"/>
  <c r="P86"/>
  <c r="Q86"/>
  <c r="R86"/>
  <c r="H86"/>
  <c r="S10"/>
  <c r="T10"/>
  <c r="U10"/>
  <c r="V10"/>
  <c r="W10"/>
  <c r="X10"/>
  <c r="Y10"/>
  <c r="Z10"/>
  <c r="AA10"/>
  <c r="S9"/>
  <c r="T9"/>
  <c r="U9"/>
  <c r="V9"/>
  <c r="W9"/>
  <c r="X9"/>
  <c r="Y9"/>
  <c r="Z9"/>
  <c r="AA9"/>
  <c r="S8"/>
  <c r="T8"/>
  <c r="U8"/>
  <c r="V8"/>
  <c r="W8"/>
  <c r="X8"/>
  <c r="Y8"/>
  <c r="Z8"/>
  <c r="AA8"/>
  <c r="I10"/>
  <c r="J10"/>
  <c r="K10"/>
  <c r="L10"/>
  <c r="M10"/>
  <c r="N10"/>
  <c r="O10"/>
  <c r="P10"/>
  <c r="Q10"/>
  <c r="R10"/>
  <c r="I9"/>
  <c r="J9"/>
  <c r="K9"/>
  <c r="L9"/>
  <c r="M9"/>
  <c r="N9"/>
  <c r="O9"/>
  <c r="P9"/>
  <c r="Q9"/>
  <c r="R9"/>
  <c r="J8"/>
  <c r="K8"/>
  <c r="L8"/>
  <c r="M8"/>
  <c r="N8"/>
  <c r="O8"/>
  <c r="P8"/>
  <c r="Q8"/>
  <c r="R8"/>
  <c r="H10"/>
  <c r="H8"/>
  <c r="L15" i="39"/>
  <c r="G39" i="38"/>
  <c r="G8" s="1"/>
  <c r="G72"/>
  <c r="G33"/>
  <c r="G29"/>
  <c r="G25"/>
  <c r="G21"/>
  <c r="G17"/>
  <c r="G10" s="1"/>
  <c r="F72"/>
  <c r="F9" s="1"/>
  <c r="G9"/>
  <c r="F10"/>
  <c r="F8"/>
  <c r="G82"/>
  <c r="H82"/>
  <c r="I82"/>
  <c r="J82"/>
  <c r="K82"/>
  <c r="L82"/>
  <c r="M82"/>
  <c r="N82"/>
  <c r="O82"/>
  <c r="P82"/>
  <c r="Q82"/>
  <c r="R82"/>
  <c r="S82"/>
  <c r="T82"/>
  <c r="U82"/>
  <c r="V82"/>
  <c r="W82"/>
  <c r="X82"/>
  <c r="Y82"/>
  <c r="Z82"/>
  <c r="F82"/>
  <c r="Q78"/>
  <c r="R78"/>
  <c r="S78"/>
  <c r="T78"/>
  <c r="U78"/>
  <c r="V78"/>
  <c r="W78"/>
  <c r="G78"/>
  <c r="H78"/>
  <c r="I78"/>
  <c r="J78"/>
  <c r="K78"/>
  <c r="L78"/>
  <c r="M78"/>
  <c r="N78"/>
  <c r="O78"/>
  <c r="P78"/>
  <c r="F78"/>
  <c r="G74"/>
  <c r="H74"/>
  <c r="I74"/>
  <c r="J74"/>
  <c r="K74"/>
  <c r="L74"/>
  <c r="M74"/>
  <c r="G66"/>
  <c r="H66"/>
  <c r="I66"/>
  <c r="J66"/>
  <c r="K66"/>
  <c r="F66"/>
  <c r="Q42"/>
  <c r="R42"/>
  <c r="G42"/>
  <c r="H42"/>
  <c r="I42"/>
  <c r="J42"/>
  <c r="K42"/>
  <c r="L42"/>
  <c r="M42"/>
  <c r="N42"/>
  <c r="O42"/>
  <c r="P42"/>
  <c r="F42"/>
  <c r="P38"/>
  <c r="Q38"/>
  <c r="R38"/>
  <c r="S38"/>
  <c r="T38"/>
  <c r="U38"/>
  <c r="V38"/>
  <c r="W38"/>
  <c r="X38"/>
  <c r="Y38"/>
  <c r="Z38"/>
  <c r="AA38"/>
  <c r="AB38"/>
  <c r="G38"/>
  <c r="H38"/>
  <c r="I38"/>
  <c r="J38"/>
  <c r="K38"/>
  <c r="L38"/>
  <c r="M38"/>
  <c r="N38"/>
  <c r="O38"/>
  <c r="F38"/>
  <c r="G34"/>
  <c r="H34"/>
  <c r="I34"/>
  <c r="J34"/>
  <c r="K34"/>
  <c r="L34"/>
  <c r="M34"/>
  <c r="N34"/>
  <c r="F34"/>
  <c r="G30"/>
  <c r="H30"/>
  <c r="I30"/>
  <c r="J30"/>
  <c r="K30"/>
  <c r="L30"/>
  <c r="M30"/>
  <c r="N30"/>
  <c r="F30"/>
  <c r="G26"/>
  <c r="H26"/>
  <c r="I26"/>
  <c r="J26"/>
  <c r="K26"/>
  <c r="L26"/>
  <c r="M26"/>
  <c r="N26"/>
  <c r="F26"/>
  <c r="G22"/>
  <c r="H22"/>
  <c r="I22"/>
  <c r="J22"/>
  <c r="K22"/>
  <c r="L22"/>
  <c r="M22"/>
  <c r="N22"/>
  <c r="F22"/>
  <c r="I18"/>
  <c r="J18"/>
  <c r="K18"/>
  <c r="L18"/>
  <c r="M18"/>
  <c r="N18"/>
  <c r="F18"/>
  <c r="G14"/>
  <c r="F14"/>
  <c r="M16" i="39"/>
  <c r="T14"/>
  <c r="R14"/>
  <c r="E39" i="38"/>
  <c r="E11"/>
  <c r="E65"/>
  <c r="E64"/>
  <c r="E41"/>
  <c r="E10" s="1"/>
  <c r="E56"/>
  <c r="E60"/>
  <c r="E72"/>
  <c r="E12"/>
  <c r="E59"/>
  <c r="AB10"/>
  <c r="AB9"/>
  <c r="AB8"/>
  <c r="M91"/>
  <c r="N91"/>
  <c r="O91"/>
  <c r="G91"/>
  <c r="H91"/>
  <c r="I91"/>
  <c r="J91"/>
  <c r="K91"/>
  <c r="L91"/>
  <c r="F91"/>
  <c r="Q14" i="39"/>
  <c r="I16"/>
  <c r="I20" s="1"/>
  <c r="I15"/>
  <c r="M20" l="1"/>
  <c r="X14"/>
  <c r="Y14" s="1"/>
  <c r="Z14" s="1"/>
  <c r="AA14" s="1"/>
  <c r="AB14" s="1"/>
  <c r="AC14" s="1"/>
  <c r="AD14" s="1"/>
  <c r="AE14" s="1"/>
  <c r="AF14" s="1"/>
  <c r="AG14" s="1"/>
  <c r="AH14" s="1"/>
  <c r="AI14" s="1"/>
  <c r="AJ14" s="1"/>
  <c r="AK14" s="1"/>
  <c r="AL14" s="1"/>
  <c r="AM14" s="1"/>
  <c r="AN14" s="1"/>
  <c r="F74" i="38"/>
  <c r="L16" i="39"/>
  <c r="L20" s="1"/>
  <c r="N20"/>
  <c r="G18" i="38"/>
  <c r="E8"/>
  <c r="E93" s="1"/>
  <c r="E9"/>
  <c r="P14" i="39"/>
  <c r="H15"/>
  <c r="H16"/>
  <c r="H20" s="1"/>
  <c r="F16"/>
  <c r="G16"/>
  <c r="E16"/>
  <c r="E95" i="38"/>
  <c r="E94"/>
  <c r="J93"/>
  <c r="D8"/>
  <c r="D93" s="1"/>
  <c r="D10"/>
  <c r="D95" s="1"/>
  <c r="D9"/>
  <c r="D94" s="1"/>
  <c r="C8"/>
  <c r="C10"/>
  <c r="F93"/>
  <c r="G93"/>
  <c r="H93"/>
  <c r="I93"/>
  <c r="K93"/>
  <c r="L93"/>
  <c r="M93"/>
  <c r="N93"/>
  <c r="O93"/>
  <c r="P93"/>
  <c r="Q93"/>
  <c r="R93"/>
  <c r="S93"/>
  <c r="T93"/>
  <c r="U93"/>
  <c r="V93"/>
  <c r="W93"/>
  <c r="X93"/>
  <c r="Y93"/>
  <c r="Z93"/>
  <c r="AA93"/>
  <c r="F94"/>
  <c r="G94"/>
  <c r="I94"/>
  <c r="J94"/>
  <c r="K94"/>
  <c r="L94"/>
  <c r="M94"/>
  <c r="N94"/>
  <c r="O94"/>
  <c r="P94"/>
  <c r="Q94"/>
  <c r="R94"/>
  <c r="S94"/>
  <c r="T94"/>
  <c r="U94"/>
  <c r="V94"/>
  <c r="W94"/>
  <c r="X94"/>
  <c r="Y94"/>
  <c r="Z94"/>
  <c r="AA94"/>
  <c r="G95"/>
  <c r="H95"/>
  <c r="I95"/>
  <c r="J95"/>
  <c r="K95"/>
  <c r="L95"/>
  <c r="M95"/>
  <c r="N95"/>
  <c r="O95"/>
  <c r="P95"/>
  <c r="Q95"/>
  <c r="R95"/>
  <c r="S95"/>
  <c r="T95"/>
  <c r="U95"/>
  <c r="V95"/>
  <c r="W95"/>
  <c r="X95"/>
  <c r="Y95"/>
  <c r="Z95"/>
  <c r="AA95"/>
  <c r="G7"/>
  <c r="H7"/>
  <c r="I7"/>
  <c r="J7"/>
  <c r="K7"/>
  <c r="L7"/>
  <c r="M7"/>
  <c r="N7"/>
  <c r="O7"/>
  <c r="P7"/>
  <c r="Q7"/>
  <c r="R7"/>
  <c r="S7"/>
  <c r="T7"/>
  <c r="U7"/>
  <c r="V7"/>
  <c r="W7"/>
  <c r="X7"/>
  <c r="Y7"/>
  <c r="Z7"/>
  <c r="AA7"/>
  <c r="F7"/>
  <c r="R92" l="1"/>
  <c r="P92"/>
  <c r="N92"/>
  <c r="L92"/>
  <c r="J92"/>
  <c r="Z92"/>
  <c r="T92"/>
  <c r="X92"/>
  <c r="V92"/>
  <c r="AA92"/>
  <c r="Y92"/>
  <c r="W92"/>
  <c r="U92"/>
  <c r="S92"/>
  <c r="Q92"/>
  <c r="O92"/>
  <c r="M92"/>
  <c r="K92"/>
  <c r="I92"/>
  <c r="H92"/>
  <c r="G92"/>
  <c r="E92"/>
  <c r="E7"/>
  <c r="F95"/>
  <c r="F92" s="1"/>
  <c r="D92"/>
  <c r="D7"/>
  <c r="C95"/>
  <c r="C9"/>
  <c r="C87"/>
  <c r="C91"/>
  <c r="C93"/>
  <c r="C78"/>
  <c r="C74"/>
  <c r="C70"/>
  <c r="C66"/>
  <c r="C62"/>
  <c r="C58"/>
  <c r="C54"/>
  <c r="C50"/>
  <c r="C48"/>
  <c r="C46"/>
  <c r="C42"/>
  <c r="C38"/>
  <c r="C34"/>
  <c r="C30"/>
  <c r="C26"/>
  <c r="C22"/>
  <c r="C18"/>
  <c r="C14"/>
  <c r="C7" l="1"/>
  <c r="C94"/>
  <c r="C92" s="1"/>
  <c r="O14" i="39"/>
  <c r="E15" l="1"/>
  <c r="G15"/>
  <c r="F15"/>
  <c r="AN15" l="1"/>
  <c r="AK17"/>
  <c r="AM17"/>
  <c r="AG17"/>
  <c r="AL17" l="1"/>
  <c r="AJ17"/>
  <c r="AH17"/>
  <c r="AF17"/>
  <c r="AE17"/>
  <c r="AI17"/>
  <c r="AC17" l="1"/>
  <c r="AA17"/>
  <c r="AB17"/>
  <c r="AD17" l="1"/>
  <c r="U17"/>
  <c r="W17"/>
  <c r="X17"/>
  <c r="Z17"/>
  <c r="T17"/>
  <c r="V17"/>
  <c r="Y17"/>
  <c r="O15" l="1"/>
  <c r="P15" l="1"/>
  <c r="Q15" l="1"/>
  <c r="R15" l="1"/>
  <c r="S15" l="1"/>
  <c r="T15" l="1"/>
  <c r="U15" l="1"/>
  <c r="V15" l="1"/>
  <c r="W15" l="1"/>
  <c r="X15" l="1"/>
  <c r="Y15" l="1"/>
  <c r="Z15" l="1"/>
  <c r="AA15" l="1"/>
  <c r="AB15" l="1"/>
  <c r="S17" l="1"/>
  <c r="AC15"/>
  <c r="R17" l="1"/>
  <c r="AD15"/>
  <c r="AE15" l="1"/>
  <c r="E20"/>
  <c r="O19" l="1"/>
  <c r="AF15"/>
  <c r="AG15" l="1"/>
  <c r="AH15" l="1"/>
  <c r="AI15" l="1"/>
  <c r="AJ15" l="1"/>
  <c r="P19" l="1"/>
  <c r="AK15"/>
  <c r="AL15" l="1"/>
  <c r="AM15" l="1"/>
  <c r="Q19" l="1"/>
  <c r="F20" l="1"/>
  <c r="R19" l="1"/>
  <c r="R18" l="1"/>
  <c r="S19" l="1"/>
  <c r="R16"/>
  <c r="R20" l="1"/>
  <c r="S18" l="1"/>
  <c r="G20"/>
  <c r="T19" l="1"/>
  <c r="S16"/>
  <c r="S20" l="1"/>
  <c r="T18" l="1"/>
  <c r="U19" l="1"/>
  <c r="AI19"/>
  <c r="T16"/>
  <c r="T20" s="1"/>
  <c r="AI18" l="1"/>
  <c r="AJ19" l="1"/>
  <c r="AI16"/>
  <c r="AI20" s="1"/>
  <c r="AJ18" l="1"/>
  <c r="U18" l="1"/>
  <c r="AK19"/>
  <c r="AJ16"/>
  <c r="AJ20" s="1"/>
  <c r="AL19" l="1"/>
  <c r="V19"/>
  <c r="AK18"/>
  <c r="U16"/>
  <c r="U20" s="1"/>
  <c r="AK16" l="1"/>
  <c r="AK20" s="1"/>
  <c r="AM19" l="1"/>
  <c r="AL18"/>
  <c r="AL16" l="1"/>
  <c r="AL20" s="1"/>
  <c r="V18" l="1"/>
  <c r="AM18"/>
  <c r="W19" l="1"/>
  <c r="AM16"/>
  <c r="AM20" s="1"/>
  <c r="V16"/>
  <c r="V20" s="1"/>
  <c r="W18" l="1"/>
  <c r="X19" l="1"/>
  <c r="W16"/>
  <c r="W20" s="1"/>
  <c r="X18" l="1"/>
  <c r="Y19" l="1"/>
  <c r="X16"/>
  <c r="X20" s="1"/>
  <c r="Y18" l="1"/>
  <c r="Z19" l="1"/>
  <c r="Y16"/>
  <c r="Y20" s="1"/>
  <c r="O17" l="1"/>
  <c r="Z18" l="1"/>
  <c r="Z16" l="1"/>
  <c r="Z20" s="1"/>
  <c r="AA19" l="1"/>
  <c r="AA18" l="1"/>
  <c r="AA16" l="1"/>
  <c r="AA20" s="1"/>
  <c r="P17" l="1"/>
  <c r="O18"/>
  <c r="O16" s="1"/>
  <c r="AB19" l="1"/>
  <c r="O20"/>
  <c r="AB18" l="1"/>
  <c r="AB16" s="1"/>
  <c r="AB20" s="1"/>
  <c r="Q17" l="1"/>
  <c r="P18" l="1"/>
  <c r="P16" s="1"/>
  <c r="P20" l="1"/>
  <c r="Q18" l="1"/>
  <c r="AC19" l="1"/>
  <c r="Q16"/>
  <c r="Q20" l="1"/>
  <c r="AC18" l="1"/>
  <c r="AC16" s="1"/>
  <c r="AC20" l="1"/>
  <c r="AD19"/>
  <c r="AD18" l="1"/>
  <c r="AD16" s="1"/>
  <c r="AD20" l="1"/>
  <c r="AE19"/>
  <c r="AE18" l="1"/>
  <c r="AE16" s="1"/>
  <c r="AE20" l="1"/>
  <c r="AF19"/>
  <c r="AF18" l="1"/>
  <c r="AF16" s="1"/>
  <c r="AF20" l="1"/>
  <c r="AG19"/>
  <c r="AG18" l="1"/>
  <c r="AG16" s="1"/>
  <c r="AG20" l="1"/>
  <c r="AH19"/>
  <c r="AH18" l="1"/>
  <c r="AH16" s="1"/>
  <c r="AH20" l="1"/>
  <c r="AB93" i="38" l="1"/>
  <c r="AB94" l="1"/>
  <c r="AN17" i="39"/>
  <c r="AB7" i="38"/>
  <c r="AB95" l="1"/>
  <c r="AN18" i="39"/>
  <c r="AN19" l="1"/>
  <c r="AB92" i="38"/>
  <c r="AN16" i="39"/>
  <c r="AN20" s="1"/>
</calcChain>
</file>

<file path=xl/comments1.xml><?xml version="1.0" encoding="utf-8"?>
<comments xmlns="http://schemas.openxmlformats.org/spreadsheetml/2006/main">
  <authors>
    <author>user</author>
  </authors>
  <commentList>
    <comment ref="W39" authorId="0">
      <text>
        <r>
          <rPr>
            <b/>
            <sz val="9"/>
            <color indexed="81"/>
            <rFont val="Tahoma"/>
            <family val="2"/>
          </rPr>
          <t>user:</t>
        </r>
        <r>
          <rPr>
            <sz val="9"/>
            <color indexed="81"/>
            <rFont val="Tahoma"/>
            <family val="2"/>
          </rPr>
          <t xml:space="preserve">
Am scazut excedentul din anii anteriori</t>
        </r>
      </text>
    </comment>
  </commentList>
</comments>
</file>

<file path=xl/sharedStrings.xml><?xml version="1.0" encoding="utf-8"?>
<sst xmlns="http://schemas.openxmlformats.org/spreadsheetml/2006/main" count="154" uniqueCount="140">
  <si>
    <t>Nr. Crt.</t>
  </si>
  <si>
    <t>Serviciul anual al datoriei publice locale</t>
  </si>
  <si>
    <t>Comisioane</t>
  </si>
  <si>
    <t>mii lei</t>
  </si>
  <si>
    <t>Dobanzi</t>
  </si>
  <si>
    <t>MUNICIPIUL TIMISOARA</t>
  </si>
  <si>
    <t>ANEXA 1.4.</t>
  </si>
  <si>
    <t>Anexa 1.3</t>
  </si>
  <si>
    <t xml:space="preserve">                                                                                                                                           CALCULUL GRADULUI DE INDATORARE A BUGETULUI LOCAL AL</t>
  </si>
  <si>
    <t xml:space="preserve">                                                                                                                                   PE BAZA DATELOR DIN BUGETUL LOCAL</t>
  </si>
  <si>
    <t>MII LEI</t>
  </si>
  <si>
    <t>D E N U M I R E A     I N D I C A T O R I L O R</t>
  </si>
  <si>
    <t>A</t>
  </si>
  <si>
    <t>Dobânzi</t>
  </si>
  <si>
    <t>Rambursare</t>
  </si>
  <si>
    <t>Gradul de îndatorare- în % ( serviciul anual al datoriei/venituri proprii x100)</t>
  </si>
  <si>
    <t>PRIMARIA MUNICIPIULUI TIMISOARA</t>
  </si>
  <si>
    <t xml:space="preserve">                                                                                                                                 MUNICIPIULUI TIMISOARA ÎN URMA CONTRACTARII DE FINANTARI RAMBURSABILE</t>
  </si>
  <si>
    <t>JUDEŢUL TIMIS</t>
  </si>
  <si>
    <t>JUDETUL TIMIS</t>
  </si>
  <si>
    <r>
      <t xml:space="preserve">a) Rambursarea imprumutului BEI
</t>
    </r>
    <r>
      <rPr>
        <b/>
        <sz val="8"/>
        <rFont val="Arial"/>
        <family val="2"/>
      </rPr>
      <t>cap.70</t>
    </r>
  </si>
  <si>
    <r>
      <t xml:space="preserve">b) Dobanzi  BEI </t>
    </r>
    <r>
      <rPr>
        <b/>
        <sz val="8"/>
        <rFont val="Arial"/>
        <family val="2"/>
      </rPr>
      <t>cap. 55</t>
    </r>
  </si>
  <si>
    <t>c) Comisioane BEI</t>
  </si>
  <si>
    <t>Subtotal imprumut BEI</t>
  </si>
  <si>
    <t>Subtotal imprumut BCR</t>
  </si>
  <si>
    <t>Subtotal obligatiuni transa I</t>
  </si>
  <si>
    <t>Subtotal obligatiuni transa II</t>
  </si>
  <si>
    <t>Subtotal obligatiuni transa III</t>
  </si>
  <si>
    <t>Subtotal obligatiuni transa IV</t>
  </si>
  <si>
    <t>Subtotal obligatiuni transa V</t>
  </si>
  <si>
    <t>Subtotal imprumut KfW</t>
  </si>
  <si>
    <t>Subtotal imprumut trezorerie</t>
  </si>
  <si>
    <t>Subtotal contract concesiune AEM</t>
  </si>
  <si>
    <t>Subtotal (concesiune) ELBA</t>
  </si>
  <si>
    <t>Subtotal BRD leasing</t>
  </si>
  <si>
    <r>
      <t xml:space="preserve">d) Obligatiuni Rate transa I </t>
    </r>
    <r>
      <rPr>
        <b/>
        <sz val="8"/>
        <rFont val="Arial"/>
        <family val="2"/>
        <charset val="238"/>
      </rPr>
      <t>cap.70</t>
    </r>
  </si>
  <si>
    <r>
      <t xml:space="preserve">e) Obligatiuni Dobanzi transa I
</t>
    </r>
    <r>
      <rPr>
        <b/>
        <sz val="8"/>
        <rFont val="Arial"/>
        <family val="2"/>
        <charset val="238"/>
      </rPr>
      <t>cap. 55</t>
    </r>
  </si>
  <si>
    <r>
      <t xml:space="preserve">f) Comisioane transa I </t>
    </r>
    <r>
      <rPr>
        <b/>
        <sz val="8"/>
        <rFont val="Arial"/>
        <family val="2"/>
        <charset val="238"/>
      </rPr>
      <t>cap.55</t>
    </r>
  </si>
  <si>
    <r>
      <t xml:space="preserve">g) Obligatiuni Rate transa II </t>
    </r>
    <r>
      <rPr>
        <b/>
        <sz val="8"/>
        <rFont val="Arial"/>
        <family val="2"/>
        <charset val="238"/>
      </rPr>
      <t>cap.70</t>
    </r>
  </si>
  <si>
    <r>
      <t xml:space="preserve">h) Obligatiuni Dobanzi transa II
</t>
    </r>
    <r>
      <rPr>
        <b/>
        <sz val="8"/>
        <rFont val="Arial"/>
        <family val="2"/>
        <charset val="238"/>
      </rPr>
      <t>cap. 55</t>
    </r>
  </si>
  <si>
    <r>
      <t xml:space="preserve">i) Comisioane transa II </t>
    </r>
    <r>
      <rPr>
        <b/>
        <sz val="8"/>
        <rFont val="Arial"/>
        <family val="2"/>
        <charset val="238"/>
      </rPr>
      <t>cap. 55</t>
    </r>
  </si>
  <si>
    <r>
      <t xml:space="preserve">j) Obligatiuni Rate transa III
</t>
    </r>
    <r>
      <rPr>
        <b/>
        <sz val="8"/>
        <rFont val="Arial"/>
        <family val="2"/>
        <charset val="238"/>
      </rPr>
      <t>cap. 70</t>
    </r>
  </si>
  <si>
    <r>
      <t xml:space="preserve">k) Obligatiuni Dobanzi transa III
</t>
    </r>
    <r>
      <rPr>
        <b/>
        <sz val="8"/>
        <rFont val="Arial"/>
        <family val="2"/>
        <charset val="238"/>
      </rPr>
      <t>cap. 55</t>
    </r>
  </si>
  <si>
    <r>
      <t xml:space="preserve">l) Comisioane transa III </t>
    </r>
    <r>
      <rPr>
        <b/>
        <sz val="8"/>
        <rFont val="Arial"/>
        <family val="2"/>
        <charset val="238"/>
      </rPr>
      <t>cap. 55</t>
    </r>
  </si>
  <si>
    <r>
      <t xml:space="preserve">o) Comisioane transa IV </t>
    </r>
    <r>
      <rPr>
        <b/>
        <sz val="8"/>
        <rFont val="Arial"/>
        <family val="2"/>
        <charset val="238"/>
      </rPr>
      <t>cap. 55</t>
    </r>
  </si>
  <si>
    <r>
      <t xml:space="preserve">r) Comisioane transa V </t>
    </r>
    <r>
      <rPr>
        <b/>
        <sz val="8"/>
        <rFont val="Arial"/>
        <family val="2"/>
        <charset val="238"/>
      </rPr>
      <t>cap. 55</t>
    </r>
  </si>
  <si>
    <r>
      <t xml:space="preserve">s) Rambursarea imprumutului KfW </t>
    </r>
    <r>
      <rPr>
        <b/>
        <sz val="8"/>
        <rFont val="Arial"/>
        <family val="2"/>
        <charset val="238"/>
      </rPr>
      <t>cap. 70</t>
    </r>
  </si>
  <si>
    <r>
      <t xml:space="preserve">t) Dobanzi KfW </t>
    </r>
    <r>
      <rPr>
        <b/>
        <sz val="8"/>
        <rFont val="Arial"/>
        <family val="2"/>
        <charset val="238"/>
      </rPr>
      <t>cap. 55</t>
    </r>
  </si>
  <si>
    <t>v) Rambursarea imprumut BCR</t>
  </si>
  <si>
    <t>w) Dobanzi imprumut BCR</t>
  </si>
  <si>
    <t>x) Comisioane imprumut BCR</t>
  </si>
  <si>
    <t>y) Rambursare imprumut trezorerie</t>
  </si>
  <si>
    <t>z) Dobanzi imprumut trezorerie</t>
  </si>
  <si>
    <t>a1) Comisioane imprumut trezorerie</t>
  </si>
  <si>
    <t xml:space="preserve">1) Situaţia financiară privind contul de execuţie a bugetului local al unităţii administrativ-teritoriale </t>
  </si>
  <si>
    <t>2) Ultimul buget local aprobat pe anul curent</t>
  </si>
  <si>
    <t>3) Ultimul cont de execuţie la finele lunii precedente solicitarii autorizarii.</t>
  </si>
  <si>
    <t>Nota: Se va avea în vedere ca datele cuprinse în anexă să concorde cu prevederile din urmatoarele documente: ultimul buget aprobat pe anul în curs, situaţiile financiare privind conturile de execuţie a bugetului local, situaţia estimativă privind serviciu datoriei publice locale.</t>
  </si>
  <si>
    <t>ORDONATOR PRINCIPAL DE CREDITE</t>
  </si>
  <si>
    <t>DIRECTOR ECONOMIC</t>
  </si>
  <si>
    <t>PRIMAR</t>
  </si>
  <si>
    <t>SITUATIE ESTIMATIVA PRIVIND SERVICIUL DATORIEI PUBLICE LOCALE A MUNICIPIUL TIMISOARA</t>
  </si>
  <si>
    <t>Serviciul TOTAL al datoriei publice locale (a+b+c)</t>
  </si>
  <si>
    <r>
      <t>Indicatori pe perioada serviciului datoriei publice locale</t>
    </r>
    <r>
      <rPr>
        <vertAlign val="superscript"/>
        <sz val="12"/>
        <rFont val="Arial"/>
        <family val="2"/>
      </rPr>
      <t>4)</t>
    </r>
  </si>
  <si>
    <t>4) Pe perioada serviciului datoriei publice locale, veniturile proprii estimate se vor completa cu media execuţiei bugetului local pe ultimii 3 ani, respectiv ( col.1+col.2+col.3)/3.</t>
  </si>
  <si>
    <t>5) Veniturile proprii prevăzute la art. 5 alin. (1) lit. a) din Legea nr. 273/2006 privind finanţele publice locale, cu modificările şi completările ulterioare, diminuate cu veniturile din valorificarea unor bunuri, prevăzute la art. 29 din aceeaşi lege.</t>
  </si>
  <si>
    <t>6) Cuprinde serviciul datoriei publice locale aferent contractelor/acordurilor de finanţare rambursabilă în derulare şi celor pentru care se solicită autorizarea (trebuie să corespundă cu datele cuprinse în macheta din anexa nr. 1.4 la norme şi proceduri privind situaţia estimativă a serviciului datoriei publice).</t>
  </si>
  <si>
    <t>Cod rând din formularul de buget</t>
  </si>
  <si>
    <t>B</t>
  </si>
  <si>
    <r>
      <t>Execuţie (anul curent)</t>
    </r>
    <r>
      <rPr>
        <vertAlign val="superscript"/>
        <sz val="10"/>
        <rFont val="Arial"/>
        <family val="2"/>
      </rPr>
      <t>3)</t>
    </r>
    <r>
      <rPr>
        <sz val="10"/>
        <rFont val="Arial"/>
        <family val="2"/>
      </rPr>
      <t xml:space="preserve">           </t>
    </r>
  </si>
  <si>
    <t>Subtotal Raiffeissen</t>
  </si>
  <si>
    <r>
      <t>Executie buget local</t>
    </r>
    <r>
      <rPr>
        <vertAlign val="superscript"/>
        <sz val="10"/>
        <rFont val="Arial"/>
        <family val="2"/>
      </rPr>
      <t>1)</t>
    </r>
    <r>
      <rPr>
        <sz val="10"/>
        <rFont val="Arial"/>
        <family val="2"/>
      </rPr>
      <t xml:space="preserve"> la 31.XII.2012</t>
    </r>
  </si>
  <si>
    <t>Subtotal BO Colterm 2012</t>
  </si>
  <si>
    <r>
      <t xml:space="preserve">b1) contract </t>
    </r>
    <r>
      <rPr>
        <b/>
        <sz val="8"/>
        <rFont val="Arial"/>
        <family val="2"/>
        <charset val="238"/>
      </rPr>
      <t>cap. 70</t>
    </r>
    <r>
      <rPr>
        <sz val="8"/>
        <rFont val="Arial"/>
        <family val="2"/>
      </rPr>
      <t xml:space="preserve"> furnizor(concesiune)AEM</t>
    </r>
  </si>
  <si>
    <r>
      <t xml:space="preserve">c1) contract </t>
    </r>
    <r>
      <rPr>
        <b/>
        <sz val="8"/>
        <rFont val="Arial"/>
        <family val="2"/>
        <charset val="238"/>
      </rPr>
      <t>cap. 70</t>
    </r>
    <r>
      <rPr>
        <sz val="8"/>
        <rFont val="Arial"/>
        <family val="2"/>
      </rPr>
      <t xml:space="preserve"> furnizor(concesiune) ELBA</t>
    </r>
  </si>
  <si>
    <r>
      <t xml:space="preserve">e1) Dobanda Raiffeissen </t>
    </r>
    <r>
      <rPr>
        <b/>
        <sz val="8"/>
        <rFont val="Arial"/>
        <family val="2"/>
        <charset val="238"/>
      </rPr>
      <t>cap.55</t>
    </r>
  </si>
  <si>
    <t>f1) Comisioane Raiffeissen</t>
  </si>
  <si>
    <r>
      <t xml:space="preserve">g1) Rata BRD leasing </t>
    </r>
    <r>
      <rPr>
        <b/>
        <sz val="8"/>
        <rFont val="Arial"/>
        <family val="2"/>
        <charset val="238"/>
      </rPr>
      <t>cap.84</t>
    </r>
  </si>
  <si>
    <r>
      <t xml:space="preserve">h1) Dobanzi BRD leasing </t>
    </r>
    <r>
      <rPr>
        <b/>
        <sz val="8"/>
        <rFont val="Arial"/>
        <family val="2"/>
        <charset val="238"/>
      </rPr>
      <t>cap.55</t>
    </r>
  </si>
  <si>
    <t>i1) Comisioane</t>
  </si>
  <si>
    <t>Subtotal credit BCR</t>
  </si>
  <si>
    <t xml:space="preserve">   Rambursari</t>
  </si>
  <si>
    <r>
      <t>Serviciul anual al datoriei publice locale</t>
    </r>
    <r>
      <rPr>
        <b/>
        <vertAlign val="superscript"/>
        <sz val="10"/>
        <rFont val="Arial"/>
        <family val="2"/>
      </rPr>
      <t>6)</t>
    </r>
  </si>
  <si>
    <t>Subtotal credit trezorerie 2013</t>
  </si>
  <si>
    <r>
      <t xml:space="preserve">VENITURI PROPRII </t>
    </r>
    <r>
      <rPr>
        <b/>
        <i/>
        <vertAlign val="superscript"/>
        <sz val="12"/>
        <rFont val="Arial"/>
        <family val="2"/>
      </rPr>
      <t>5)</t>
    </r>
  </si>
  <si>
    <r>
      <t>Limita de îndatorare 30% din venituri proprii</t>
    </r>
    <r>
      <rPr>
        <b/>
        <vertAlign val="superscript"/>
        <sz val="12"/>
        <rFont val="Arial"/>
        <family val="2"/>
      </rPr>
      <t>6)</t>
    </r>
  </si>
  <si>
    <r>
      <t xml:space="preserve">m) Obligatiuni Rate transa IV </t>
    </r>
    <r>
      <rPr>
        <b/>
        <sz val="8"/>
        <rFont val="Arial"/>
        <family val="2"/>
        <charset val="238"/>
      </rPr>
      <t>cap. 70</t>
    </r>
  </si>
  <si>
    <r>
      <t xml:space="preserve">n) Obligatiuni Dobanzi transa IV </t>
    </r>
    <r>
      <rPr>
        <b/>
        <sz val="8"/>
        <rFont val="Arial"/>
        <family val="2"/>
        <charset val="238"/>
      </rPr>
      <t>cap. 55</t>
    </r>
  </si>
  <si>
    <r>
      <t xml:space="preserve">p) Obligatiuni Rate transa V </t>
    </r>
    <r>
      <rPr>
        <b/>
        <sz val="8"/>
        <rFont val="Arial"/>
        <family val="2"/>
        <charset val="238"/>
      </rPr>
      <t>cap. 70</t>
    </r>
  </si>
  <si>
    <r>
      <t xml:space="preserve">q) Obligatiuni Dobanzi transa V </t>
    </r>
    <r>
      <rPr>
        <b/>
        <sz val="8"/>
        <rFont val="Arial"/>
        <family val="2"/>
        <charset val="238"/>
      </rPr>
      <t>cap. 55</t>
    </r>
  </si>
  <si>
    <t>Serviciul datoriei publice locale pentru imprumuturi existente</t>
  </si>
  <si>
    <t>Subtotal Credit IFC</t>
  </si>
  <si>
    <t>Serviciul datoriei publice locale pentru care se solicita autorizarea (a+b+c)</t>
  </si>
  <si>
    <r>
      <t>Executie buget local</t>
    </r>
    <r>
      <rPr>
        <vertAlign val="superscript"/>
        <sz val="10"/>
        <rFont val="Arial"/>
        <family val="2"/>
      </rPr>
      <t>1)</t>
    </r>
    <r>
      <rPr>
        <sz val="10"/>
        <rFont val="Arial"/>
        <family val="2"/>
      </rPr>
      <t xml:space="preserve"> la 31.XII.2013</t>
    </r>
  </si>
  <si>
    <r>
      <t>Executie buget local</t>
    </r>
    <r>
      <rPr>
        <vertAlign val="superscript"/>
        <sz val="10"/>
        <rFont val="Arial"/>
        <family val="2"/>
      </rPr>
      <t>1)</t>
    </r>
    <r>
      <rPr>
        <sz val="10"/>
        <rFont val="Arial"/>
        <family val="2"/>
      </rPr>
      <t xml:space="preserve"> la 31.XII.2014</t>
    </r>
  </si>
  <si>
    <t>j1) Rata BO Colterm 2012</t>
  </si>
  <si>
    <t>k1) Dobanzi BO Colterm 2012</t>
  </si>
  <si>
    <t>l1) Comisioane BO Colterm 2012</t>
  </si>
  <si>
    <t>m1) Rambursari credit BCR</t>
  </si>
  <si>
    <t>n1) Dobanzi credit BCR</t>
  </si>
  <si>
    <t>o1) Comisioane credit BCR</t>
  </si>
  <si>
    <t>p1) Rambursari credit trezorerie 2013</t>
  </si>
  <si>
    <t>q1) Dobanzi credit trezorerie 2013</t>
  </si>
  <si>
    <t>r1) Comision credit trezorerie 2013</t>
  </si>
  <si>
    <t>s1) Rambursari Credit IFC</t>
  </si>
  <si>
    <t>t1) Dobanzi Credit IFC</t>
  </si>
  <si>
    <t>u1) Comisioane Credit IFC</t>
  </si>
  <si>
    <t>IN PERIOADA 2015-2039</t>
  </si>
  <si>
    <t>cursul de schimb utilizat pentru conversia sumelor este de 1 euro = 4,5270 lei, publicat de BNR in data de 11.01.2016</t>
  </si>
  <si>
    <t>Subtotal credit OUG 46/2015</t>
  </si>
  <si>
    <t>v1) Rambursari credit OUG 46/2015</t>
  </si>
  <si>
    <t>w1) Dobanzi credit OUG 46/2015</t>
  </si>
  <si>
    <t>x1) Comisioane credit OUG 46/2015</t>
  </si>
  <si>
    <t>a) Rambursarea imprumutului (1a+1d+1g+1j+1m+1p+1s+1v+1y+1b1+1c1+1d1+1g1+1j1+1m1+1p1+1s1+1v1+2a)</t>
  </si>
  <si>
    <t>b) Dobanzi  (1b+1e+1h+1k+1n+1q+1t+1w+1z+1f1+1h1+1k1+1n1+1q1+1t1+1w1+2b)</t>
  </si>
  <si>
    <t>c) Comisioane (1c+1f+1i+1l+1o+1r+1u+1x+1a1+1f1+1i1+1l1+1o1+1r1+1u1+1x1+2c)</t>
  </si>
  <si>
    <t>c) Comisioane</t>
  </si>
  <si>
    <t>Subtotal</t>
  </si>
  <si>
    <r>
      <t>Executie buget local</t>
    </r>
    <r>
      <rPr>
        <vertAlign val="superscript"/>
        <sz val="10"/>
        <rFont val="Arial"/>
        <family val="2"/>
      </rPr>
      <t>1)</t>
    </r>
    <r>
      <rPr>
        <sz val="10"/>
        <rFont val="Arial"/>
        <family val="2"/>
      </rPr>
      <t xml:space="preserve"> la 31.XII.2015</t>
    </r>
  </si>
  <si>
    <t xml:space="preserve"> Steliana Stanciu</t>
  </si>
  <si>
    <r>
      <t>Executie buget local</t>
    </r>
    <r>
      <rPr>
        <vertAlign val="superscript"/>
        <sz val="10"/>
        <rFont val="Arial"/>
        <family val="2"/>
      </rPr>
      <t>1)</t>
    </r>
    <r>
      <rPr>
        <sz val="10"/>
        <rFont val="Arial"/>
        <family val="2"/>
      </rPr>
      <t xml:space="preserve"> la 31.XII.2016</t>
    </r>
  </si>
  <si>
    <t>STELIANA STANCIU</t>
  </si>
  <si>
    <r>
      <t xml:space="preserve">d1) Rambursare Raiffeissen </t>
    </r>
    <r>
      <rPr>
        <b/>
        <sz val="8"/>
        <rFont val="Arial"/>
        <family val="2"/>
        <charset val="238"/>
      </rPr>
      <t>cap.84</t>
    </r>
  </si>
  <si>
    <t>a) Rambursari</t>
  </si>
  <si>
    <t xml:space="preserve">b) Dobanzi </t>
  </si>
  <si>
    <r>
      <t xml:space="preserve">u) Comisioane KfW </t>
    </r>
    <r>
      <rPr>
        <b/>
        <sz val="8"/>
        <rFont val="Arial"/>
        <family val="2"/>
        <charset val="238"/>
      </rPr>
      <t>cap. 55</t>
    </r>
  </si>
  <si>
    <r>
      <t>Executie buget local</t>
    </r>
    <r>
      <rPr>
        <vertAlign val="superscript"/>
        <sz val="10"/>
        <rFont val="Arial"/>
        <family val="2"/>
      </rPr>
      <t>1)</t>
    </r>
    <r>
      <rPr>
        <sz val="10"/>
        <rFont val="Arial"/>
        <family val="2"/>
      </rPr>
      <t xml:space="preserve"> la 31.XII.2019</t>
    </r>
  </si>
  <si>
    <t>v3) Rambursari credit BCR-refinantare</t>
  </si>
  <si>
    <t>w3) Dobanzi credit OUG BCR-refinantare</t>
  </si>
  <si>
    <t>x3) Comisioane credit BCR-refinantare</t>
  </si>
  <si>
    <t>Subtotal credit BCR-refinantare</t>
  </si>
  <si>
    <t xml:space="preserve"> Dominic Samuel Fritz</t>
  </si>
  <si>
    <r>
      <t>Executie buget local</t>
    </r>
    <r>
      <rPr>
        <vertAlign val="superscript"/>
        <sz val="10"/>
        <rFont val="Arial"/>
        <family val="2"/>
      </rPr>
      <t>1)</t>
    </r>
    <r>
      <rPr>
        <sz val="10"/>
        <rFont val="Arial"/>
        <family val="2"/>
      </rPr>
      <t xml:space="preserve"> la 31.XII.2020</t>
    </r>
  </si>
  <si>
    <r>
      <t>Buget local</t>
    </r>
    <r>
      <rPr>
        <vertAlign val="superscript"/>
        <sz val="10"/>
        <rFont val="Arial"/>
        <family val="2"/>
      </rPr>
      <t>2)</t>
    </r>
    <r>
      <rPr>
        <sz val="10"/>
        <rFont val="Arial"/>
        <family val="2"/>
      </rPr>
      <t xml:space="preserve"> aprobat  (anul curent)</t>
    </r>
  </si>
  <si>
    <r>
      <t>Executie buget local</t>
    </r>
    <r>
      <rPr>
        <vertAlign val="superscript"/>
        <sz val="10"/>
        <rFont val="Arial"/>
        <family val="2"/>
      </rPr>
      <t>1)</t>
    </r>
    <r>
      <rPr>
        <sz val="10"/>
        <rFont val="Arial"/>
        <family val="2"/>
      </rPr>
      <t xml:space="preserve"> la 31.XII.2021</t>
    </r>
  </si>
  <si>
    <t>v2) Rambursari credit BERD</t>
  </si>
  <si>
    <t>w2) Dobanzi credit BERD</t>
  </si>
  <si>
    <t>x2) Comisioane credit BERD</t>
  </si>
  <si>
    <t>IN PERIOADA 2022-2039</t>
  </si>
  <si>
    <t>Subtotal credit BERD</t>
  </si>
</sst>
</file>

<file path=xl/styles.xml><?xml version="1.0" encoding="utf-8"?>
<styleSheet xmlns="http://schemas.openxmlformats.org/spreadsheetml/2006/main">
  <numFmts count="5">
    <numFmt numFmtId="164" formatCode="_(* #,##0.00_);_(* \(#,##0.00\);_(* &quot;-&quot;??_);_(@_)"/>
    <numFmt numFmtId="165" formatCode="0.0"/>
    <numFmt numFmtId="166" formatCode="00000"/>
    <numFmt numFmtId="167" formatCode="#,##0.0"/>
    <numFmt numFmtId="168" formatCode="yyyy"/>
  </numFmts>
  <fonts count="4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8"/>
      <name val="Arial"/>
      <family val="2"/>
    </font>
    <font>
      <b/>
      <sz val="8"/>
      <name val="Arial"/>
      <family val="2"/>
    </font>
    <font>
      <sz val="10"/>
      <name val="Arial"/>
      <family val="2"/>
    </font>
    <font>
      <b/>
      <sz val="10"/>
      <name val="Arial"/>
      <family val="2"/>
    </font>
    <font>
      <b/>
      <sz val="8"/>
      <name val="Arial"/>
      <family val="2"/>
      <charset val="238"/>
    </font>
    <font>
      <sz val="8"/>
      <color indexed="16"/>
      <name val="Arial"/>
      <family val="2"/>
    </font>
    <font>
      <sz val="10"/>
      <name val="Tahoma"/>
      <family val="2"/>
    </font>
    <font>
      <sz val="12"/>
      <name val="Arial"/>
      <family val="2"/>
    </font>
    <font>
      <b/>
      <i/>
      <sz val="12"/>
      <name val="Arial"/>
      <family val="2"/>
    </font>
    <font>
      <b/>
      <i/>
      <sz val="10"/>
      <name val="Arial"/>
      <family val="2"/>
    </font>
    <font>
      <sz val="11"/>
      <name val="Arial"/>
      <family val="2"/>
    </font>
    <font>
      <b/>
      <sz val="12"/>
      <name val="Arial"/>
      <family val="2"/>
    </font>
    <font>
      <vertAlign val="superscript"/>
      <sz val="10"/>
      <name val="Arial"/>
      <family val="2"/>
    </font>
    <font>
      <sz val="10"/>
      <color indexed="9"/>
      <name val="Arial"/>
      <family val="2"/>
    </font>
    <font>
      <b/>
      <sz val="14"/>
      <name val="Arial"/>
      <family val="2"/>
    </font>
    <font>
      <b/>
      <sz val="11"/>
      <name val="Arial"/>
      <family val="2"/>
    </font>
    <font>
      <b/>
      <sz val="9"/>
      <name val="Arial"/>
      <family val="2"/>
    </font>
    <font>
      <sz val="9"/>
      <name val="Arial"/>
      <family val="2"/>
    </font>
    <font>
      <b/>
      <u/>
      <sz val="12"/>
      <name val="Arial"/>
      <family val="2"/>
    </font>
    <font>
      <b/>
      <vertAlign val="superscript"/>
      <sz val="10"/>
      <name val="Arial"/>
      <family val="2"/>
    </font>
    <font>
      <b/>
      <sz val="10"/>
      <color indexed="9"/>
      <name val="Arial"/>
      <family val="2"/>
    </font>
    <font>
      <sz val="9"/>
      <color indexed="9"/>
      <name val="Arial"/>
      <family val="2"/>
    </font>
    <font>
      <vertAlign val="superscript"/>
      <sz val="14"/>
      <name val="Arial"/>
      <family val="2"/>
    </font>
    <font>
      <sz val="14"/>
      <name val="Arial"/>
      <family val="2"/>
    </font>
    <font>
      <vertAlign val="superscript"/>
      <sz val="12"/>
      <name val="Arial"/>
      <family val="2"/>
    </font>
    <font>
      <b/>
      <vertAlign val="superscript"/>
      <sz val="12"/>
      <name val="Arial"/>
      <family val="2"/>
    </font>
    <font>
      <b/>
      <i/>
      <vertAlign val="superscript"/>
      <sz val="12"/>
      <name val="Arial"/>
      <family val="2"/>
    </font>
    <font>
      <sz val="11"/>
      <color theme="1"/>
      <name val="Calibri"/>
      <family val="2"/>
      <scheme val="minor"/>
    </font>
    <font>
      <sz val="10"/>
      <color rgb="FFFF0000"/>
      <name val="Arial"/>
      <family val="2"/>
    </font>
    <font>
      <sz val="9"/>
      <color indexed="81"/>
      <name val="Tahoma"/>
      <family val="2"/>
    </font>
    <font>
      <b/>
      <sz val="9"/>
      <color indexed="81"/>
      <name val="Tahoma"/>
      <family val="2"/>
    </font>
    <font>
      <b/>
      <sz val="10"/>
      <name val="Arial"/>
      <family val="2"/>
      <charset val="238"/>
    </font>
    <font>
      <b/>
      <i/>
      <sz val="8"/>
      <name val="Arial"/>
      <family val="2"/>
    </font>
    <font>
      <sz val="8"/>
      <name val="Arial"/>
      <family val="2"/>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6">
    <xf numFmtId="0" fontId="0" fillId="0" borderId="0"/>
    <xf numFmtId="0" fontId="8" fillId="0" borderId="0"/>
    <xf numFmtId="0" fontId="12" fillId="0" borderId="0"/>
    <xf numFmtId="9" fontId="5" fillId="0" borderId="0" applyFont="0" applyFill="0" applyBorder="0" applyAlignment="0" applyProtection="0"/>
    <xf numFmtId="0" fontId="8" fillId="0" borderId="0"/>
    <xf numFmtId="164" fontId="8" fillId="0" borderId="0" applyFont="0" applyFill="0" applyBorder="0" applyAlignment="0" applyProtection="0"/>
    <xf numFmtId="0" fontId="5"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168" fontId="5" fillId="0" borderId="0" applyFont="0" applyFill="0" applyBorder="0" applyAlignment="0" applyProtection="0"/>
    <xf numFmtId="0" fontId="5" fillId="0" borderId="0"/>
    <xf numFmtId="0" fontId="33" fillId="0" borderId="0"/>
    <xf numFmtId="0" fontId="3" fillId="0" borderId="0"/>
    <xf numFmtId="0" fontId="2" fillId="0" borderId="0"/>
    <xf numFmtId="0" fontId="1" fillId="0" borderId="0"/>
  </cellStyleXfs>
  <cellXfs count="221">
    <xf numFmtId="0" fontId="0" fillId="0" borderId="0" xfId="0"/>
    <xf numFmtId="4" fontId="6" fillId="0" borderId="1" xfId="0" applyNumberFormat="1" applyFont="1" applyFill="1" applyBorder="1" applyAlignment="1">
      <alignment wrapText="1"/>
    </xf>
    <xf numFmtId="0" fontId="9" fillId="0" borderId="0" xfId="0" applyFont="1"/>
    <xf numFmtId="10" fontId="0" fillId="0" borderId="0" xfId="0" applyNumberFormat="1"/>
    <xf numFmtId="0" fontId="0" fillId="0" borderId="0" xfId="0" applyFill="1"/>
    <xf numFmtId="0" fontId="9" fillId="0" borderId="0" xfId="0" applyFont="1" applyFill="1"/>
    <xf numFmtId="0" fontId="6" fillId="0" borderId="0" xfId="0" applyFont="1" applyFill="1"/>
    <xf numFmtId="0" fontId="10" fillId="0" borderId="1" xfId="0" applyFont="1" applyFill="1" applyBorder="1" applyAlignment="1">
      <alignment horizontal="center"/>
    </xf>
    <xf numFmtId="4" fontId="6" fillId="0" borderId="1" xfId="0" applyNumberFormat="1" applyFont="1" applyFill="1" applyBorder="1"/>
    <xf numFmtId="4" fontId="10" fillId="0" borderId="1" xfId="0" applyNumberFormat="1" applyFont="1" applyFill="1" applyBorder="1" applyAlignment="1">
      <alignment wrapText="1"/>
    </xf>
    <xf numFmtId="0" fontId="8" fillId="0" borderId="0" xfId="2" applyFont="1" applyFill="1"/>
    <xf numFmtId="0" fontId="8" fillId="0" borderId="0" xfId="0" applyFont="1" applyFill="1"/>
    <xf numFmtId="0" fontId="8" fillId="0" borderId="0" xfId="0" applyFont="1"/>
    <xf numFmtId="4" fontId="8" fillId="0" borderId="0" xfId="0" applyNumberFormat="1" applyFont="1" applyFill="1"/>
    <xf numFmtId="4" fontId="8" fillId="0" borderId="0" xfId="0" applyNumberFormat="1" applyFont="1"/>
    <xf numFmtId="0" fontId="8" fillId="0" borderId="0" xfId="2" applyFont="1" applyFill="1" applyAlignment="1">
      <alignment horizontal="left" vertical="top"/>
    </xf>
    <xf numFmtId="0" fontId="8" fillId="0" borderId="0" xfId="2" quotePrefix="1" applyFont="1" applyFill="1" applyAlignment="1">
      <alignment horizontal="center"/>
    </xf>
    <xf numFmtId="0" fontId="8" fillId="0" borderId="0" xfId="0" applyFont="1" applyBorder="1"/>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xf numFmtId="2" fontId="13" fillId="0" borderId="0" xfId="0" applyNumberFormat="1" applyFont="1" applyAlignment="1">
      <alignment horizontal="right"/>
    </xf>
    <xf numFmtId="2" fontId="9" fillId="0" borderId="3" xfId="2" applyNumberFormat="1" applyFont="1" applyFill="1" applyBorder="1" applyAlignment="1"/>
    <xf numFmtId="2" fontId="8" fillId="0" borderId="3" xfId="2" applyNumberFormat="1" applyFont="1" applyFill="1" applyBorder="1" applyAlignment="1"/>
    <xf numFmtId="2" fontId="8" fillId="0" borderId="4" xfId="2" applyNumberFormat="1" applyFont="1" applyFill="1" applyBorder="1" applyAlignment="1"/>
    <xf numFmtId="2" fontId="8" fillId="0" borderId="0" xfId="0" applyNumberFormat="1" applyFont="1"/>
    <xf numFmtId="0" fontId="8" fillId="0" borderId="0" xfId="2" applyFont="1" applyFill="1" applyAlignment="1">
      <alignment horizontal="left" indent="4"/>
    </xf>
    <xf numFmtId="0" fontId="8" fillId="0" borderId="0" xfId="2" applyFont="1" applyFill="1" applyBorder="1" applyAlignment="1">
      <alignment horizontal="center"/>
    </xf>
    <xf numFmtId="0" fontId="8" fillId="0" borderId="0" xfId="0" applyFont="1" applyFill="1" applyAlignment="1">
      <alignment horizontal="center"/>
    </xf>
    <xf numFmtId="0" fontId="19" fillId="0" borderId="0" xfId="0" applyFont="1"/>
    <xf numFmtId="0" fontId="20"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9" fillId="0" borderId="0" xfId="0" quotePrefix="1" applyFont="1" applyFill="1" applyBorder="1" applyAlignment="1">
      <alignment horizontal="right" vertical="center" wrapText="1"/>
    </xf>
    <xf numFmtId="0" fontId="21" fillId="0" borderId="0" xfId="0" applyFont="1" applyFill="1" applyBorder="1" applyAlignment="1">
      <alignment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6" fillId="0" borderId="0" xfId="0" applyFont="1" applyFill="1" applyBorder="1" applyAlignment="1">
      <alignment vertical="center"/>
    </xf>
    <xf numFmtId="0" fontId="8" fillId="0" borderId="0" xfId="0" quotePrefix="1" applyFont="1" applyFill="1" applyBorder="1" applyAlignment="1">
      <alignment horizontal="right" vertical="center" wrapText="1"/>
    </xf>
    <xf numFmtId="0" fontId="21"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10" fontId="8" fillId="0" borderId="0" xfId="0" applyNumberFormat="1" applyFont="1"/>
    <xf numFmtId="4" fontId="0" fillId="0" borderId="0" xfId="0" applyNumberFormat="1"/>
    <xf numFmtId="2" fontId="21" fillId="0" borderId="0" xfId="0" applyNumberFormat="1" applyFont="1" applyFill="1" applyBorder="1" applyAlignment="1">
      <alignment horizontal="center" vertical="center" wrapText="1"/>
    </xf>
    <xf numFmtId="2" fontId="21" fillId="0" borderId="0" xfId="0" applyNumberFormat="1" applyFont="1" applyFill="1" applyBorder="1" applyAlignment="1">
      <alignment vertical="center"/>
    </xf>
    <xf numFmtId="0" fontId="6" fillId="0" borderId="0" xfId="0" applyFont="1" applyAlignment="1">
      <alignment horizontal="center"/>
    </xf>
    <xf numFmtId="0" fontId="6" fillId="0" borderId="0" xfId="0" applyFont="1"/>
    <xf numFmtId="0" fontId="10" fillId="0" borderId="0" xfId="0" applyFont="1"/>
    <xf numFmtId="0" fontId="10" fillId="0" borderId="0" xfId="0" applyFont="1" applyAlignment="1"/>
    <xf numFmtId="0" fontId="6" fillId="0" borderId="0" xfId="0" applyFont="1" applyAlignment="1"/>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7" fillId="0" borderId="0" xfId="0" applyFont="1" applyAlignment="1">
      <alignment horizontal="center"/>
    </xf>
    <xf numFmtId="0" fontId="7" fillId="0" borderId="1" xfId="0" applyFont="1" applyFill="1" applyBorder="1" applyAlignment="1">
      <alignment wrapText="1"/>
    </xf>
    <xf numFmtId="0" fontId="6" fillId="0" borderId="1" xfId="0" applyFont="1" applyFill="1" applyBorder="1" applyAlignment="1">
      <alignment wrapText="1"/>
    </xf>
    <xf numFmtId="4" fontId="6" fillId="0" borderId="0" xfId="0" applyNumberFormat="1" applyFont="1" applyAlignment="1"/>
    <xf numFmtId="0" fontId="6" fillId="0" borderId="0" xfId="0" applyFont="1" applyBorder="1" applyAlignment="1">
      <alignment horizontal="center" vertical="center"/>
    </xf>
    <xf numFmtId="4" fontId="10" fillId="0" borderId="0" xfId="0" applyNumberFormat="1" applyFont="1" applyBorder="1"/>
    <xf numFmtId="3" fontId="9" fillId="0" borderId="1" xfId="2" applyNumberFormat="1" applyFont="1" applyFill="1" applyBorder="1" applyAlignment="1">
      <alignment horizontal="right"/>
    </xf>
    <xf numFmtId="3" fontId="8" fillId="0" borderId="1" xfId="2" applyNumberFormat="1" applyFont="1" applyFill="1" applyBorder="1" applyAlignment="1">
      <alignment horizontal="right"/>
    </xf>
    <xf numFmtId="0" fontId="9" fillId="0" borderId="11" xfId="2" applyFont="1" applyFill="1" applyBorder="1" applyAlignment="1">
      <alignment horizontal="right" wrapText="1"/>
    </xf>
    <xf numFmtId="10" fontId="8" fillId="0" borderId="1" xfId="2" applyNumberFormat="1" applyFont="1" applyFill="1" applyBorder="1" applyAlignment="1">
      <alignment horizontal="right"/>
    </xf>
    <xf numFmtId="0" fontId="6" fillId="0" borderId="0" xfId="0" applyFont="1" applyFill="1" applyBorder="1" applyAlignment="1">
      <alignment horizontal="center" vertical="center"/>
    </xf>
    <xf numFmtId="10" fontId="8" fillId="0" borderId="0" xfId="2" applyNumberFormat="1" applyFont="1" applyBorder="1" applyAlignment="1">
      <alignment horizontal="center"/>
    </xf>
    <xf numFmtId="10" fontId="8" fillId="0" borderId="0" xfId="2" applyNumberFormat="1" applyFont="1" applyFill="1" applyBorder="1" applyAlignment="1">
      <alignment horizontal="center"/>
    </xf>
    <xf numFmtId="4" fontId="0" fillId="0" borderId="0" xfId="0" applyNumberFormat="1" applyFill="1"/>
    <xf numFmtId="0" fontId="5" fillId="0" borderId="0" xfId="0" applyFont="1" applyAlignment="1">
      <alignment horizontal="right"/>
    </xf>
    <xf numFmtId="0" fontId="26" fillId="0" borderId="0" xfId="0" applyFont="1" applyFill="1" applyBorder="1"/>
    <xf numFmtId="4" fontId="19" fillId="0" borderId="0" xfId="2" applyNumberFormat="1" applyFont="1" applyBorder="1" applyAlignment="1">
      <alignment horizontal="center"/>
    </xf>
    <xf numFmtId="4" fontId="19" fillId="0" borderId="0" xfId="0" applyNumberFormat="1" applyFont="1"/>
    <xf numFmtId="0" fontId="27" fillId="0" borderId="0" xfId="2" applyFont="1" applyBorder="1" applyAlignment="1">
      <alignment horizontal="center"/>
    </xf>
    <xf numFmtId="0" fontId="27" fillId="0" borderId="0" xfId="0" applyFont="1"/>
    <xf numFmtId="0" fontId="19" fillId="0" borderId="0" xfId="0" applyFont="1" applyFill="1"/>
    <xf numFmtId="0" fontId="10" fillId="0" borderId="1" xfId="0" applyFont="1" applyFill="1" applyBorder="1" applyAlignment="1">
      <alignment wrapText="1"/>
    </xf>
    <xf numFmtId="4" fontId="8" fillId="0" borderId="0" xfId="2" applyNumberFormat="1" applyFont="1" applyFill="1" applyBorder="1" applyAlignment="1">
      <alignment horizontal="center"/>
    </xf>
    <xf numFmtId="10" fontId="8" fillId="0" borderId="0" xfId="3" applyNumberFormat="1" applyFont="1" applyFill="1" applyBorder="1" applyAlignment="1"/>
    <xf numFmtId="2" fontId="19" fillId="0" borderId="0" xfId="0" applyNumberFormat="1" applyFont="1"/>
    <xf numFmtId="0" fontId="8" fillId="0" borderId="0" xfId="2" applyFont="1" applyBorder="1" applyAlignment="1">
      <alignment horizontal="center"/>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0" xfId="0" applyFont="1" applyAlignment="1">
      <alignment horizontal="center"/>
    </xf>
    <xf numFmtId="0" fontId="6" fillId="0" borderId="1" xfId="0" applyFont="1" applyBorder="1" applyAlignment="1">
      <alignment horizontal="center" wrapText="1"/>
    </xf>
    <xf numFmtId="0" fontId="8" fillId="0" borderId="0" xfId="2" applyFont="1" applyFill="1" applyAlignment="1">
      <alignment horizontal="center" vertical="center"/>
    </xf>
    <xf numFmtId="0" fontId="8" fillId="0" borderId="0" xfId="0" applyFont="1" applyAlignment="1">
      <alignment horizontal="center"/>
    </xf>
    <xf numFmtId="4" fontId="7" fillId="0" borderId="1" xfId="0" applyNumberFormat="1" applyFont="1" applyFill="1" applyBorder="1"/>
    <xf numFmtId="0" fontId="6" fillId="0" borderId="1" xfId="0" applyFont="1" applyFill="1" applyBorder="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wrapText="1"/>
    </xf>
    <xf numFmtId="0" fontId="8" fillId="0" borderId="0" xfId="2" applyFont="1" applyFill="1" applyAlignment="1">
      <alignment vertical="center"/>
    </xf>
    <xf numFmtId="165" fontId="8" fillId="0" borderId="0" xfId="2" applyNumberFormat="1" applyFont="1" applyFill="1" applyAlignment="1">
      <alignment vertical="center"/>
    </xf>
    <xf numFmtId="0" fontId="10" fillId="0" borderId="0" xfId="0" applyFont="1" applyAlignment="1">
      <alignment horizontal="center"/>
    </xf>
    <xf numFmtId="0" fontId="8" fillId="0" borderId="0" xfId="0" applyFont="1" applyAlignment="1"/>
    <xf numFmtId="0" fontId="8" fillId="0" borderId="6" xfId="2" applyFont="1" applyBorder="1" applyAlignment="1"/>
    <xf numFmtId="0" fontId="29" fillId="0" borderId="0" xfId="0" applyFont="1" applyAlignment="1">
      <alignment vertical="top" wrapText="1"/>
    </xf>
    <xf numFmtId="0" fontId="28" fillId="0" borderId="0" xfId="0" applyFont="1" applyAlignment="1">
      <alignment horizontal="left" vertical="top" wrapText="1"/>
    </xf>
    <xf numFmtId="0" fontId="8" fillId="0" borderId="0" xfId="0" applyFont="1" applyAlignment="1">
      <alignment horizontal="center" vertical="center"/>
    </xf>
    <xf numFmtId="0" fontId="8" fillId="0" borderId="0" xfId="1" applyFont="1" applyBorder="1" applyAlignment="1"/>
    <xf numFmtId="0" fontId="8" fillId="0" borderId="0" xfId="1" applyFont="1" applyFill="1" applyBorder="1" applyAlignment="1"/>
    <xf numFmtId="4" fontId="8" fillId="0" borderId="1" xfId="2" applyNumberFormat="1" applyFont="1" applyFill="1" applyBorder="1" applyAlignment="1">
      <alignment horizontal="right"/>
    </xf>
    <xf numFmtId="0" fontId="8" fillId="0" borderId="0" xfId="2" applyFont="1" applyBorder="1" applyAlignment="1">
      <alignment horizontal="center"/>
    </xf>
    <xf numFmtId="1" fontId="8" fillId="0" borderId="10" xfId="1" applyNumberFormat="1" applyFont="1" applyFill="1" applyBorder="1" applyAlignment="1">
      <alignment horizontal="center" vertical="center" wrapText="1"/>
    </xf>
    <xf numFmtId="0" fontId="9" fillId="0" borderId="0" xfId="0" applyFont="1" applyAlignment="1">
      <alignment horizontal="right"/>
    </xf>
    <xf numFmtId="0" fontId="18" fillId="0" borderId="0" xfId="0" applyFont="1"/>
    <xf numFmtId="0" fontId="8" fillId="0" borderId="0" xfId="2" applyFont="1" applyFill="1" applyBorder="1"/>
    <xf numFmtId="0" fontId="8" fillId="0" borderId="1" xfId="2" applyFont="1" applyFill="1" applyBorder="1" applyAlignment="1">
      <alignment horizontal="center" vertical="center" wrapText="1"/>
    </xf>
    <xf numFmtId="14" fontId="9" fillId="0" borderId="0" xfId="0" applyNumberFormat="1" applyFont="1"/>
    <xf numFmtId="4" fontId="9" fillId="0" borderId="1" xfId="2" applyNumberFormat="1" applyFont="1" applyFill="1" applyBorder="1" applyAlignment="1">
      <alignment horizontal="right"/>
    </xf>
    <xf numFmtId="0" fontId="8" fillId="0" borderId="0" xfId="1" applyFont="1" applyFill="1" applyBorder="1" applyAlignment="1">
      <alignment horizontal="center"/>
    </xf>
    <xf numFmtId="0" fontId="9" fillId="0" borderId="0" xfId="0" applyFont="1" applyAlignment="1">
      <alignment horizontal="center"/>
    </xf>
    <xf numFmtId="4" fontId="7" fillId="0" borderId="1" xfId="0" applyNumberFormat="1" applyFont="1" applyBorder="1" applyAlignment="1">
      <alignment wrapText="1"/>
    </xf>
    <xf numFmtId="3" fontId="17" fillId="0" borderId="1" xfId="2" applyNumberFormat="1" applyFont="1" applyFill="1" applyBorder="1" applyAlignment="1">
      <alignment horizontal="right"/>
    </xf>
    <xf numFmtId="3" fontId="8" fillId="0" borderId="1" xfId="2" applyNumberFormat="1" applyFont="1" applyFill="1" applyBorder="1" applyAlignment="1"/>
    <xf numFmtId="0" fontId="5" fillId="0" borderId="0" xfId="0" applyFont="1" applyAlignment="1">
      <alignment horizontal="center"/>
    </xf>
    <xf numFmtId="4" fontId="11" fillId="0" borderId="0" xfId="0" applyNumberFormat="1" applyFont="1" applyFill="1"/>
    <xf numFmtId="0" fontId="5" fillId="0" borderId="0" xfId="0" applyFont="1" applyFill="1" applyAlignment="1">
      <alignment horizontal="center"/>
    </xf>
    <xf numFmtId="0" fontId="8" fillId="0" borderId="0" xfId="0" applyFont="1" applyFill="1" applyAlignment="1"/>
    <xf numFmtId="0" fontId="5" fillId="0" borderId="0" xfId="0" applyFont="1" applyFill="1" applyAlignment="1"/>
    <xf numFmtId="0" fontId="9" fillId="0" borderId="0" xfId="0" applyFont="1" applyAlignment="1">
      <alignment horizontal="right"/>
    </xf>
    <xf numFmtId="0" fontId="8" fillId="0" borderId="1" xfId="2"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 fontId="34" fillId="0" borderId="0" xfId="0" applyNumberFormat="1" applyFont="1"/>
    <xf numFmtId="0" fontId="9" fillId="0" borderId="0" xfId="0" applyFont="1" applyAlignment="1">
      <alignment horizontal="center"/>
    </xf>
    <xf numFmtId="14" fontId="9" fillId="0" borderId="0" xfId="0" applyNumberFormat="1" applyFont="1" applyAlignment="1">
      <alignment horizontal="center"/>
    </xf>
    <xf numFmtId="4" fontId="8" fillId="0" borderId="1" xfId="2" applyNumberFormat="1" applyFont="1" applyFill="1" applyBorder="1" applyAlignment="1"/>
    <xf numFmtId="4" fontId="37"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3" fontId="37" fillId="0" borderId="1" xfId="2" applyNumberFormat="1" applyFont="1" applyFill="1" applyBorder="1" applyAlignment="1">
      <alignment horizontal="right"/>
    </xf>
    <xf numFmtId="4" fontId="5" fillId="0" borderId="1" xfId="2" applyNumberFormat="1" applyFont="1" applyFill="1" applyBorder="1" applyAlignment="1">
      <alignment horizontal="right"/>
    </xf>
    <xf numFmtId="10" fontId="5"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0" fontId="5" fillId="0" borderId="0" xfId="0" applyFont="1" applyAlignment="1"/>
    <xf numFmtId="4" fontId="38" fillId="0" borderId="1" xfId="0" applyNumberFormat="1" applyFont="1" applyBorder="1" applyAlignment="1">
      <alignment wrapText="1"/>
    </xf>
    <xf numFmtId="4" fontId="10" fillId="0" borderId="1" xfId="0" applyNumberFormat="1" applyFont="1" applyFill="1" applyBorder="1"/>
    <xf numFmtId="4" fontId="7" fillId="0" borderId="0" xfId="0" applyNumberFormat="1" applyFont="1" applyFill="1" applyBorder="1"/>
    <xf numFmtId="4" fontId="6" fillId="0" borderId="0" xfId="0" applyNumberFormat="1" applyFont="1" applyFill="1" applyBorder="1"/>
    <xf numFmtId="4" fontId="10" fillId="0" borderId="0" xfId="0" applyNumberFormat="1" applyFont="1" applyFill="1" applyBorder="1" applyAlignment="1">
      <alignment wrapText="1"/>
    </xf>
    <xf numFmtId="4" fontId="6" fillId="0" borderId="0" xfId="0" applyNumberFormat="1" applyFont="1" applyFill="1" applyBorder="1" applyAlignment="1">
      <alignment wrapText="1"/>
    </xf>
    <xf numFmtId="0" fontId="5" fillId="0" borderId="0" xfId="0" applyFont="1" applyAlignment="1">
      <alignment horizontal="center"/>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xf numFmtId="0" fontId="39" fillId="0" borderId="1" xfId="0" applyFont="1" applyFill="1" applyBorder="1" applyAlignment="1">
      <alignment wrapText="1"/>
    </xf>
    <xf numFmtId="14" fontId="0" fillId="0" borderId="0" xfId="0" applyNumberForma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Alignment="1">
      <alignment horizontal="center"/>
    </xf>
    <xf numFmtId="0" fontId="5" fillId="0" borderId="0" xfId="0" applyFont="1" applyAlignment="1">
      <alignment horizontal="center"/>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5" fillId="0" borderId="0" xfId="0" applyFont="1" applyAlignment="1">
      <alignment horizontal="center"/>
    </xf>
    <xf numFmtId="1" fontId="8" fillId="0" borderId="1" xfId="1" applyNumberFormat="1"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66" fontId="13" fillId="0" borderId="4" xfId="0" applyNumberFormat="1" applyFont="1" applyBorder="1" applyAlignment="1">
      <alignment horizontal="center" vertical="center" wrapText="1"/>
    </xf>
    <xf numFmtId="166" fontId="13" fillId="0" borderId="6" xfId="0" applyNumberFormat="1" applyFont="1" applyBorder="1" applyAlignment="1">
      <alignment horizontal="center" vertical="center" wrapText="1"/>
    </xf>
    <xf numFmtId="0" fontId="0" fillId="0" borderId="7" xfId="0" applyBorder="1" applyAlignment="1"/>
    <xf numFmtId="166" fontId="13" fillId="0" borderId="15"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8" xfId="0" applyBorder="1" applyAlignment="1"/>
    <xf numFmtId="166" fontId="13" fillId="0" borderId="14"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13" xfId="0" applyBorder="1" applyAlignmen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1" xfId="2" applyFont="1" applyFill="1" applyBorder="1" applyAlignment="1">
      <alignment horizontal="left" indent="1"/>
    </xf>
    <xf numFmtId="0" fontId="8" fillId="0" borderId="1" xfId="2" applyFont="1" applyFill="1" applyBorder="1" applyAlignment="1">
      <alignment horizontal="left" indent="1"/>
    </xf>
    <xf numFmtId="0" fontId="8" fillId="0" borderId="11" xfId="2" applyFont="1" applyFill="1" applyBorder="1" applyAlignment="1">
      <alignment horizontal="left" indent="1"/>
    </xf>
    <xf numFmtId="0" fontId="9" fillId="0" borderId="1" xfId="2" applyFont="1" applyFill="1" applyBorder="1" applyAlignment="1">
      <alignment horizontal="left" wrapText="1"/>
    </xf>
    <xf numFmtId="0" fontId="9" fillId="0" borderId="11" xfId="2" applyFont="1" applyFill="1" applyBorder="1" applyAlignment="1">
      <alignment horizontal="left" wrapText="1"/>
    </xf>
    <xf numFmtId="0" fontId="14" fillId="0" borderId="1" xfId="0" applyFont="1" applyFill="1" applyBorder="1" applyAlignment="1">
      <alignment horizontal="left"/>
    </xf>
    <xf numFmtId="0" fontId="14" fillId="0" borderId="11" xfId="0" applyFont="1" applyFill="1" applyBorder="1" applyAlignment="1">
      <alignment horizontal="left"/>
    </xf>
    <xf numFmtId="2" fontId="17" fillId="0" borderId="1" xfId="2" applyNumberFormat="1" applyFont="1" applyFill="1" applyBorder="1" applyAlignment="1">
      <alignment horizontal="left"/>
    </xf>
    <xf numFmtId="2" fontId="17" fillId="0" borderId="11" xfId="2" applyNumberFormat="1" applyFont="1" applyFill="1" applyBorder="1" applyAlignment="1">
      <alignment horizontal="left"/>
    </xf>
    <xf numFmtId="2" fontId="5" fillId="0" borderId="11" xfId="2" applyNumberFormat="1" applyFont="1" applyFill="1" applyBorder="1" applyAlignment="1">
      <alignment horizontal="left"/>
    </xf>
    <xf numFmtId="2" fontId="8" fillId="0" borderId="12" xfId="2" applyNumberFormat="1" applyFont="1" applyFill="1" applyBorder="1" applyAlignment="1">
      <alignment horizontal="left"/>
    </xf>
    <xf numFmtId="2" fontId="8" fillId="0" borderId="5" xfId="2" applyNumberFormat="1" applyFont="1" applyFill="1" applyBorder="1" applyAlignment="1">
      <alignment horizontal="left"/>
    </xf>
    <xf numFmtId="0" fontId="8" fillId="0" borderId="10" xfId="2" applyFont="1" applyFill="1" applyBorder="1" applyAlignment="1">
      <alignment horizontal="left" indent="1"/>
    </xf>
    <xf numFmtId="0" fontId="8" fillId="0" borderId="14" xfId="2" applyFont="1" applyFill="1" applyBorder="1" applyAlignment="1">
      <alignment horizontal="left" indent="1"/>
    </xf>
    <xf numFmtId="0" fontId="6" fillId="0" borderId="1" xfId="0" applyFont="1" applyFill="1" applyBorder="1" applyAlignment="1">
      <alignment horizontal="center" vertical="center"/>
    </xf>
    <xf numFmtId="0" fontId="5" fillId="0" borderId="0" xfId="0" applyFont="1" applyAlignment="1">
      <alignment horizontal="center"/>
    </xf>
    <xf numFmtId="0" fontId="0" fillId="0" borderId="0" xfId="0"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cellXfs>
  <cellStyles count="16">
    <cellStyle name="Comma 2" xfId="5"/>
    <cellStyle name="Comma 2 2" xfId="10"/>
    <cellStyle name="Comma 3" xfId="8"/>
    <cellStyle name="Normal" xfId="0" builtinId="0"/>
    <cellStyle name="Normal 2" xfId="4"/>
    <cellStyle name="Normal 2 2" xfId="6"/>
    <cellStyle name="Normal 2 3" xfId="11"/>
    <cellStyle name="Normal 3" xfId="7"/>
    <cellStyle name="Normal 4" xfId="12"/>
    <cellStyle name="Normal 5" xfId="13"/>
    <cellStyle name="Normal 6" xfId="14"/>
    <cellStyle name="Normal 7" xfId="15"/>
    <cellStyle name="Normal_mach03" xfId="1"/>
    <cellStyle name="Normal_Machete buget 99" xfId="2"/>
    <cellStyle name="Percent" xfId="3" builtinId="5"/>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N148"/>
  <sheetViews>
    <sheetView tabSelected="1" view="pageBreakPreview" zoomScale="60" zoomScaleNormal="80" workbookViewId="0">
      <selection activeCell="M26" sqref="M26"/>
    </sheetView>
  </sheetViews>
  <sheetFormatPr defaultRowHeight="12.75"/>
  <cols>
    <col min="1" max="1" width="12.140625" style="12" customWidth="1"/>
    <col min="2" max="2" width="8.140625" style="12" customWidth="1"/>
    <col min="3" max="3" width="47.85546875" style="12" customWidth="1"/>
    <col min="4" max="4" width="12.7109375" style="12" customWidth="1"/>
    <col min="5" max="5" width="14.5703125" style="12" hidden="1" customWidth="1"/>
    <col min="6" max="6" width="14.5703125" style="11" hidden="1" customWidth="1"/>
    <col min="7" max="9" width="15.140625" style="12" hidden="1" customWidth="1"/>
    <col min="10" max="13" width="14.85546875" style="12" customWidth="1"/>
    <col min="14" max="14" width="12.42578125" style="12" customWidth="1"/>
    <col min="15" max="15" width="11" style="12" hidden="1" customWidth="1"/>
    <col min="16" max="16" width="12.42578125" style="12" hidden="1" customWidth="1"/>
    <col min="17" max="17" width="11" style="12" hidden="1" customWidth="1"/>
    <col min="18" max="22" width="11" hidden="1" customWidth="1"/>
    <col min="23" max="29" width="11" customWidth="1"/>
    <col min="30" max="39" width="11" style="12" customWidth="1"/>
    <col min="40" max="40" width="10.5703125" style="12" hidden="1" customWidth="1"/>
    <col min="41" max="16384" width="9.140625" style="12"/>
  </cols>
  <sheetData>
    <row r="1" spans="1:40">
      <c r="A1" s="10" t="s">
        <v>18</v>
      </c>
      <c r="B1" s="10"/>
      <c r="C1" s="10"/>
      <c r="D1" s="10"/>
      <c r="E1" s="10"/>
    </row>
    <row r="2" spans="1:40">
      <c r="A2" s="10" t="s">
        <v>16</v>
      </c>
      <c r="B2" s="10"/>
      <c r="C2" s="10"/>
      <c r="D2" s="10"/>
      <c r="E2" s="10"/>
      <c r="F2" s="13"/>
      <c r="G2" s="14"/>
      <c r="H2" s="14"/>
      <c r="I2" s="14"/>
      <c r="J2" s="14"/>
      <c r="K2" s="14"/>
      <c r="L2" s="14"/>
      <c r="M2" s="14"/>
      <c r="N2" s="88" t="s">
        <v>7</v>
      </c>
      <c r="AM2" s="91" t="s">
        <v>7</v>
      </c>
    </row>
    <row r="3" spans="1:40">
      <c r="A3" s="97"/>
      <c r="B3" s="96"/>
      <c r="C3" s="96"/>
      <c r="D3" s="96"/>
      <c r="E3" s="96"/>
      <c r="F3" s="96"/>
      <c r="G3" s="96"/>
      <c r="H3" s="96"/>
      <c r="I3" s="96"/>
      <c r="J3" s="96"/>
      <c r="K3" s="96"/>
      <c r="L3" s="96"/>
      <c r="M3" s="96"/>
      <c r="P3" s="10"/>
      <c r="Q3" s="10"/>
    </row>
    <row r="4" spans="1:40">
      <c r="A4" s="96"/>
      <c r="B4" s="96"/>
      <c r="C4" s="96"/>
      <c r="D4" s="96"/>
      <c r="E4" s="96"/>
      <c r="F4" s="96"/>
      <c r="G4" s="96"/>
      <c r="H4" s="96"/>
      <c r="I4" s="96"/>
      <c r="J4" s="96"/>
      <c r="K4" s="96"/>
      <c r="L4" s="96"/>
      <c r="M4" s="96"/>
      <c r="P4" s="10"/>
      <c r="Q4" s="10"/>
    </row>
    <row r="5" spans="1:40">
      <c r="A5" s="86"/>
      <c r="B5" s="86"/>
      <c r="C5" s="86" t="s">
        <v>8</v>
      </c>
      <c r="D5" s="86"/>
      <c r="E5" s="86"/>
      <c r="F5" s="86"/>
      <c r="G5" s="86"/>
      <c r="H5" s="90"/>
      <c r="I5" s="90"/>
      <c r="J5" s="86"/>
      <c r="K5" s="90"/>
      <c r="L5" s="90"/>
      <c r="M5" s="90"/>
      <c r="P5" s="10"/>
      <c r="Q5" s="10"/>
    </row>
    <row r="6" spans="1:40">
      <c r="A6" s="86"/>
      <c r="B6" s="86"/>
      <c r="C6" s="86" t="s">
        <v>17</v>
      </c>
      <c r="D6" s="86"/>
      <c r="E6" s="86"/>
      <c r="F6" s="86"/>
      <c r="G6" s="86"/>
      <c r="H6" s="90"/>
      <c r="I6" s="90"/>
      <c r="J6" s="86"/>
      <c r="K6" s="90"/>
      <c r="L6" s="90"/>
      <c r="M6" s="90"/>
      <c r="P6" s="10"/>
      <c r="Q6" s="10"/>
    </row>
    <row r="7" spans="1:40">
      <c r="A7" s="86"/>
      <c r="B7" s="86"/>
      <c r="C7" s="86" t="s">
        <v>9</v>
      </c>
      <c r="D7" s="86"/>
      <c r="E7" s="86"/>
      <c r="F7" s="86"/>
      <c r="G7" s="86"/>
      <c r="H7" s="90"/>
      <c r="I7" s="90"/>
      <c r="J7" s="86"/>
      <c r="K7" s="90"/>
      <c r="L7" s="90"/>
      <c r="M7" s="90"/>
      <c r="N7" s="86" t="s">
        <v>10</v>
      </c>
      <c r="P7" s="10"/>
      <c r="Q7" s="10"/>
      <c r="AM7" s="90" t="s">
        <v>10</v>
      </c>
    </row>
    <row r="8" spans="1:40" ht="11.25" customHeight="1">
      <c r="A8" s="15"/>
      <c r="B8" s="15"/>
      <c r="C8" s="15"/>
      <c r="D8" s="15"/>
      <c r="E8" s="15"/>
      <c r="F8" s="87"/>
      <c r="G8" s="10"/>
      <c r="H8" s="10"/>
      <c r="I8" s="10"/>
      <c r="J8" s="10"/>
      <c r="K8" s="10"/>
      <c r="L8" s="10"/>
      <c r="M8" s="10"/>
      <c r="N8" s="111"/>
      <c r="O8" s="16"/>
      <c r="P8" s="10"/>
      <c r="Q8" s="10"/>
      <c r="AE8" s="17"/>
      <c r="AF8" s="17"/>
    </row>
    <row r="9" spans="1:40" ht="15.75" customHeight="1">
      <c r="A9" s="178" t="s">
        <v>11</v>
      </c>
      <c r="B9" s="179"/>
      <c r="C9" s="180"/>
      <c r="D9" s="187" t="s">
        <v>67</v>
      </c>
      <c r="E9" s="188" t="s">
        <v>71</v>
      </c>
      <c r="F9" s="188" t="s">
        <v>93</v>
      </c>
      <c r="G9" s="188" t="s">
        <v>94</v>
      </c>
      <c r="H9" s="188" t="s">
        <v>118</v>
      </c>
      <c r="I9" s="188" t="s">
        <v>120</v>
      </c>
      <c r="J9" s="188" t="s">
        <v>126</v>
      </c>
      <c r="K9" s="188" t="s">
        <v>132</v>
      </c>
      <c r="L9" s="188" t="s">
        <v>134</v>
      </c>
      <c r="M9" s="188" t="s">
        <v>133</v>
      </c>
      <c r="N9" s="177" t="s">
        <v>69</v>
      </c>
      <c r="O9" s="189" t="s">
        <v>63</v>
      </c>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1"/>
    </row>
    <row r="10" spans="1:40" ht="12.75" customHeight="1">
      <c r="A10" s="181"/>
      <c r="B10" s="182"/>
      <c r="C10" s="183"/>
      <c r="D10" s="187"/>
      <c r="E10" s="177"/>
      <c r="F10" s="177"/>
      <c r="G10" s="177"/>
      <c r="H10" s="177"/>
      <c r="I10" s="177"/>
      <c r="J10" s="177"/>
      <c r="K10" s="177"/>
      <c r="L10" s="177"/>
      <c r="M10" s="188"/>
      <c r="N10" s="177"/>
      <c r="O10" s="192"/>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4"/>
    </row>
    <row r="11" spans="1:40" ht="54" customHeight="1">
      <c r="A11" s="181"/>
      <c r="B11" s="182"/>
      <c r="C11" s="183"/>
      <c r="D11" s="187"/>
      <c r="E11" s="177"/>
      <c r="F11" s="177"/>
      <c r="G11" s="177"/>
      <c r="H11" s="177"/>
      <c r="I11" s="177"/>
      <c r="J11" s="177"/>
      <c r="K11" s="177"/>
      <c r="L11" s="177"/>
      <c r="M11" s="188"/>
      <c r="N11" s="177"/>
      <c r="O11" s="195"/>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7"/>
    </row>
    <row r="12" spans="1:40" ht="35.25" customHeight="1">
      <c r="A12" s="184"/>
      <c r="B12" s="185"/>
      <c r="C12" s="186"/>
      <c r="D12" s="18"/>
      <c r="E12" s="19">
        <v>2012</v>
      </c>
      <c r="F12" s="19">
        <v>2013</v>
      </c>
      <c r="G12" s="127">
        <v>2014</v>
      </c>
      <c r="H12" s="135">
        <v>2015</v>
      </c>
      <c r="I12" s="149">
        <v>2016</v>
      </c>
      <c r="J12" s="172">
        <v>2020</v>
      </c>
      <c r="K12" s="172">
        <v>2021</v>
      </c>
      <c r="L12" s="173">
        <v>2022</v>
      </c>
      <c r="M12" s="174">
        <v>2023</v>
      </c>
      <c r="N12" s="175">
        <v>45016</v>
      </c>
      <c r="O12" s="20">
        <v>2015</v>
      </c>
      <c r="P12" s="18">
        <v>2016</v>
      </c>
      <c r="Q12" s="20">
        <v>2017</v>
      </c>
      <c r="R12" s="18">
        <v>2018</v>
      </c>
      <c r="S12" s="20">
        <v>2019</v>
      </c>
      <c r="T12" s="18">
        <v>2020</v>
      </c>
      <c r="U12" s="20">
        <v>2021</v>
      </c>
      <c r="V12" s="18">
        <v>2022</v>
      </c>
      <c r="W12" s="20">
        <v>2023</v>
      </c>
      <c r="X12" s="18">
        <v>2024</v>
      </c>
      <c r="Y12" s="20">
        <v>2025</v>
      </c>
      <c r="Z12" s="18">
        <v>2026</v>
      </c>
      <c r="AA12" s="20">
        <v>2027</v>
      </c>
      <c r="AB12" s="18">
        <v>2028</v>
      </c>
      <c r="AC12" s="20">
        <v>2029</v>
      </c>
      <c r="AD12" s="18">
        <v>2030</v>
      </c>
      <c r="AE12" s="20">
        <v>2031</v>
      </c>
      <c r="AF12" s="18">
        <v>2032</v>
      </c>
      <c r="AG12" s="20">
        <v>2033</v>
      </c>
      <c r="AH12" s="18">
        <v>2034</v>
      </c>
      <c r="AI12" s="20">
        <v>2035</v>
      </c>
      <c r="AJ12" s="18">
        <v>2036</v>
      </c>
      <c r="AK12" s="20">
        <v>2037</v>
      </c>
      <c r="AL12" s="18">
        <v>2038</v>
      </c>
      <c r="AM12" s="20">
        <v>2039</v>
      </c>
      <c r="AN12" s="20">
        <v>2040</v>
      </c>
    </row>
    <row r="13" spans="1:40">
      <c r="A13" s="184" t="s">
        <v>12</v>
      </c>
      <c r="B13" s="185"/>
      <c r="C13" s="185"/>
      <c r="D13" s="108" t="s">
        <v>68</v>
      </c>
      <c r="E13" s="128">
        <v>0</v>
      </c>
      <c r="F13" s="128">
        <v>1</v>
      </c>
      <c r="G13" s="128">
        <v>1</v>
      </c>
      <c r="H13" s="134">
        <v>2</v>
      </c>
      <c r="I13" s="148">
        <v>3</v>
      </c>
      <c r="J13" s="112">
        <v>4</v>
      </c>
      <c r="K13" s="157"/>
      <c r="L13" s="162"/>
      <c r="M13" s="156"/>
      <c r="N13" s="126">
        <v>5</v>
      </c>
      <c r="O13" s="126">
        <v>6</v>
      </c>
      <c r="P13" s="126">
        <v>6</v>
      </c>
      <c r="Q13" s="134">
        <v>7</v>
      </c>
      <c r="R13" s="134">
        <v>8</v>
      </c>
      <c r="S13" s="134">
        <v>9</v>
      </c>
      <c r="T13" s="134">
        <v>10</v>
      </c>
      <c r="U13" s="134">
        <v>11</v>
      </c>
      <c r="V13" s="134">
        <v>12</v>
      </c>
      <c r="W13" s="134">
        <v>13</v>
      </c>
      <c r="X13" s="134">
        <v>14</v>
      </c>
      <c r="Y13" s="134">
        <v>15</v>
      </c>
      <c r="Z13" s="134">
        <v>16</v>
      </c>
      <c r="AA13" s="134">
        <v>17</v>
      </c>
      <c r="AB13" s="134">
        <v>18</v>
      </c>
      <c r="AC13" s="134">
        <v>19</v>
      </c>
      <c r="AD13" s="134">
        <v>20</v>
      </c>
      <c r="AE13" s="134">
        <v>21</v>
      </c>
      <c r="AF13" s="134">
        <v>22</v>
      </c>
      <c r="AG13" s="134">
        <v>23</v>
      </c>
      <c r="AH13" s="134">
        <v>24</v>
      </c>
      <c r="AI13" s="134">
        <v>25</v>
      </c>
      <c r="AJ13" s="134">
        <v>26</v>
      </c>
      <c r="AK13" s="134">
        <v>27</v>
      </c>
      <c r="AL13" s="134">
        <v>28</v>
      </c>
      <c r="AM13" s="134">
        <v>29</v>
      </c>
      <c r="AN13" s="139">
        <v>30</v>
      </c>
    </row>
    <row r="14" spans="1:40" s="21" customFormat="1" ht="21" customHeight="1">
      <c r="A14" s="206" t="s">
        <v>84</v>
      </c>
      <c r="B14" s="206"/>
      <c r="C14" s="207"/>
      <c r="D14" s="66"/>
      <c r="E14" s="114">
        <v>406679.23400000005</v>
      </c>
      <c r="F14" s="114">
        <v>429738.81831000006</v>
      </c>
      <c r="G14" s="114">
        <v>434700.35600000003</v>
      </c>
      <c r="H14" s="114">
        <v>500800.4</v>
      </c>
      <c r="I14" s="114">
        <v>524285.11</v>
      </c>
      <c r="J14" s="114">
        <v>738949.83</v>
      </c>
      <c r="K14" s="114">
        <v>837208.97</v>
      </c>
      <c r="L14" s="114">
        <v>962353.41</v>
      </c>
      <c r="M14" s="114">
        <f>1009595.29</f>
        <v>1009595.29</v>
      </c>
      <c r="N14" s="114">
        <v>445843.18</v>
      </c>
      <c r="O14" s="114">
        <f>(E14+F14+G14)/3</f>
        <v>423706.13610333344</v>
      </c>
      <c r="P14" s="114">
        <f>(F14+G14+H14)/3</f>
        <v>455079.85810333333</v>
      </c>
      <c r="Q14" s="114">
        <f>(G14+H14+I14)/3</f>
        <v>486595.28866666666</v>
      </c>
      <c r="R14" s="114">
        <f>(H14+I14+J14)/3</f>
        <v>588011.77999999991</v>
      </c>
      <c r="S14" s="114">
        <v>513743.15</v>
      </c>
      <c r="T14" s="114">
        <f t="shared" ref="T14:AN14" si="0">S14</f>
        <v>513743.15</v>
      </c>
      <c r="U14" s="114">
        <v>626309.35</v>
      </c>
      <c r="V14" s="114">
        <f>(J14+K14+L14)/3</f>
        <v>846170.73666666669</v>
      </c>
      <c r="W14" s="114">
        <f>V14</f>
        <v>846170.73666666669</v>
      </c>
      <c r="X14" s="114">
        <f t="shared" si="0"/>
        <v>846170.73666666669</v>
      </c>
      <c r="Y14" s="114">
        <f t="shared" si="0"/>
        <v>846170.73666666669</v>
      </c>
      <c r="Z14" s="114">
        <f t="shared" si="0"/>
        <v>846170.73666666669</v>
      </c>
      <c r="AA14" s="114">
        <f t="shared" si="0"/>
        <v>846170.73666666669</v>
      </c>
      <c r="AB14" s="114">
        <f t="shared" si="0"/>
        <v>846170.73666666669</v>
      </c>
      <c r="AC14" s="114">
        <f t="shared" si="0"/>
        <v>846170.73666666669</v>
      </c>
      <c r="AD14" s="114">
        <f t="shared" si="0"/>
        <v>846170.73666666669</v>
      </c>
      <c r="AE14" s="114">
        <f t="shared" si="0"/>
        <v>846170.73666666669</v>
      </c>
      <c r="AF14" s="114">
        <f t="shared" si="0"/>
        <v>846170.73666666669</v>
      </c>
      <c r="AG14" s="114">
        <f t="shared" si="0"/>
        <v>846170.73666666669</v>
      </c>
      <c r="AH14" s="114">
        <f t="shared" si="0"/>
        <v>846170.73666666669</v>
      </c>
      <c r="AI14" s="114">
        <f t="shared" si="0"/>
        <v>846170.73666666669</v>
      </c>
      <c r="AJ14" s="114">
        <f t="shared" si="0"/>
        <v>846170.73666666669</v>
      </c>
      <c r="AK14" s="114">
        <f t="shared" si="0"/>
        <v>846170.73666666669</v>
      </c>
      <c r="AL14" s="114">
        <f t="shared" si="0"/>
        <v>846170.73666666669</v>
      </c>
      <c r="AM14" s="114">
        <f t="shared" si="0"/>
        <v>846170.73666666669</v>
      </c>
      <c r="AN14" s="114">
        <f t="shared" si="0"/>
        <v>846170.73666666669</v>
      </c>
    </row>
    <row r="15" spans="1:40" s="22" customFormat="1" ht="19.5" customHeight="1">
      <c r="A15" s="208" t="s">
        <v>85</v>
      </c>
      <c r="B15" s="208"/>
      <c r="C15" s="209"/>
      <c r="D15" s="118"/>
      <c r="E15" s="106">
        <f>30%*E14</f>
        <v>122003.77020000001</v>
      </c>
      <c r="F15" s="106">
        <f>30%*F14</f>
        <v>128921.64549300002</v>
      </c>
      <c r="G15" s="106">
        <f>30%*G14</f>
        <v>130410.10680000001</v>
      </c>
      <c r="H15" s="106">
        <f>30%*H14</f>
        <v>150240.12</v>
      </c>
      <c r="I15" s="137">
        <f t="shared" ref="I15" si="1">30%*I14</f>
        <v>157285.533</v>
      </c>
      <c r="J15" s="137">
        <f>30%*J14</f>
        <v>221684.94899999999</v>
      </c>
      <c r="K15" s="137">
        <f>30%*K14</f>
        <v>251162.69099999999</v>
      </c>
      <c r="L15" s="137">
        <f>30%*L14</f>
        <v>288706.02299999999</v>
      </c>
      <c r="M15" s="137">
        <f>30%*M14</f>
        <v>302878.587</v>
      </c>
      <c r="N15" s="137">
        <f>30%*N14</f>
        <v>133752.954</v>
      </c>
      <c r="O15" s="106">
        <f t="shared" ref="O15:AN15" si="2">30%*O14</f>
        <v>127111.84083100002</v>
      </c>
      <c r="P15" s="106">
        <f t="shared" si="2"/>
        <v>136523.95743099999</v>
      </c>
      <c r="Q15" s="106">
        <f t="shared" si="2"/>
        <v>145978.58659999998</v>
      </c>
      <c r="R15" s="106">
        <f t="shared" si="2"/>
        <v>176403.53399999996</v>
      </c>
      <c r="S15" s="106">
        <f t="shared" si="2"/>
        <v>154122.94500000001</v>
      </c>
      <c r="T15" s="106">
        <f t="shared" si="2"/>
        <v>154122.94500000001</v>
      </c>
      <c r="U15" s="106">
        <f t="shared" si="2"/>
        <v>187892.80499999999</v>
      </c>
      <c r="V15" s="106">
        <f t="shared" si="2"/>
        <v>253851.22099999999</v>
      </c>
      <c r="W15" s="106">
        <f t="shared" si="2"/>
        <v>253851.22099999999</v>
      </c>
      <c r="X15" s="106">
        <f t="shared" si="2"/>
        <v>253851.22099999999</v>
      </c>
      <c r="Y15" s="106">
        <f t="shared" si="2"/>
        <v>253851.22099999999</v>
      </c>
      <c r="Z15" s="106">
        <f t="shared" si="2"/>
        <v>253851.22099999999</v>
      </c>
      <c r="AA15" s="106">
        <f t="shared" si="2"/>
        <v>253851.22099999999</v>
      </c>
      <c r="AB15" s="106">
        <f t="shared" si="2"/>
        <v>253851.22099999999</v>
      </c>
      <c r="AC15" s="106">
        <f t="shared" si="2"/>
        <v>253851.22099999999</v>
      </c>
      <c r="AD15" s="106">
        <f t="shared" si="2"/>
        <v>253851.22099999999</v>
      </c>
      <c r="AE15" s="106">
        <f t="shared" si="2"/>
        <v>253851.22099999999</v>
      </c>
      <c r="AF15" s="106">
        <f t="shared" si="2"/>
        <v>253851.22099999999</v>
      </c>
      <c r="AG15" s="106">
        <f t="shared" si="2"/>
        <v>253851.22099999999</v>
      </c>
      <c r="AH15" s="106">
        <f t="shared" si="2"/>
        <v>253851.22099999999</v>
      </c>
      <c r="AI15" s="106">
        <f t="shared" si="2"/>
        <v>253851.22099999999</v>
      </c>
      <c r="AJ15" s="106">
        <f t="shared" si="2"/>
        <v>253851.22099999999</v>
      </c>
      <c r="AK15" s="106">
        <f t="shared" si="2"/>
        <v>253851.22099999999</v>
      </c>
      <c r="AL15" s="106">
        <f t="shared" si="2"/>
        <v>253851.22099999999</v>
      </c>
      <c r="AM15" s="106">
        <f t="shared" si="2"/>
        <v>253851.22099999999</v>
      </c>
      <c r="AN15" s="106">
        <f t="shared" si="2"/>
        <v>253851.22099999999</v>
      </c>
    </row>
    <row r="16" spans="1:40" s="26" customFormat="1" ht="19.5" customHeight="1">
      <c r="A16" s="23" t="s">
        <v>82</v>
      </c>
      <c r="B16" s="24"/>
      <c r="C16" s="25"/>
      <c r="D16" s="67"/>
      <c r="E16" s="136">
        <f>E17+E18+E19</f>
        <v>53836</v>
      </c>
      <c r="F16" s="136">
        <f t="shared" ref="F16:P16" si="3">F17+F18+F19</f>
        <v>56631</v>
      </c>
      <c r="G16" s="133">
        <f t="shared" si="3"/>
        <v>54310.26</v>
      </c>
      <c r="H16" s="133">
        <f t="shared" si="3"/>
        <v>50751.8</v>
      </c>
      <c r="I16" s="114">
        <f t="shared" ref="I16:K16" si="4">I17+I18+I19</f>
        <v>70538.11</v>
      </c>
      <c r="J16" s="114">
        <f t="shared" si="4"/>
        <v>32624.47</v>
      </c>
      <c r="K16" s="114">
        <f t="shared" si="4"/>
        <v>21315.23</v>
      </c>
      <c r="L16" s="114">
        <f t="shared" ref="L16" si="5">L17+L18+L19</f>
        <v>27562.82</v>
      </c>
      <c r="M16" s="114">
        <f>M17+M18+M19</f>
        <v>45507.35</v>
      </c>
      <c r="N16" s="114">
        <f t="shared" si="3"/>
        <v>9256.2899999999991</v>
      </c>
      <c r="O16" s="114">
        <f t="shared" si="3"/>
        <v>50751.95</v>
      </c>
      <c r="P16" s="114">
        <f t="shared" si="3"/>
        <v>87543.74924065001</v>
      </c>
      <c r="Q16" s="133">
        <f t="shared" ref="Q16:AN16" si="6">Q17+Q18+Q19</f>
        <v>58431.02</v>
      </c>
      <c r="R16" s="133">
        <f t="shared" si="6"/>
        <v>48344.402498528732</v>
      </c>
      <c r="S16" s="133">
        <f t="shared" si="6"/>
        <v>59220.792498528732</v>
      </c>
      <c r="T16" s="133">
        <f t="shared" si="6"/>
        <v>34060.14</v>
      </c>
      <c r="U16" s="133">
        <f t="shared" si="6"/>
        <v>22418.59</v>
      </c>
      <c r="V16" s="133">
        <f t="shared" si="6"/>
        <v>27562.82</v>
      </c>
      <c r="W16" s="133">
        <f t="shared" si="6"/>
        <v>47902.47</v>
      </c>
      <c r="X16" s="133">
        <f t="shared" si="6"/>
        <v>46206.289999999994</v>
      </c>
      <c r="Y16" s="133">
        <f t="shared" si="6"/>
        <v>52790.39</v>
      </c>
      <c r="Z16" s="133">
        <f t="shared" si="6"/>
        <v>49466.58</v>
      </c>
      <c r="AA16" s="133">
        <f t="shared" si="6"/>
        <v>39630.850000000006</v>
      </c>
      <c r="AB16" s="133">
        <f t="shared" si="6"/>
        <v>38075.320000000007</v>
      </c>
      <c r="AC16" s="133">
        <f t="shared" si="6"/>
        <v>36381.72</v>
      </c>
      <c r="AD16" s="133">
        <f t="shared" si="6"/>
        <v>34790.03</v>
      </c>
      <c r="AE16" s="133">
        <f t="shared" si="6"/>
        <v>33175.130000000005</v>
      </c>
      <c r="AF16" s="133">
        <f t="shared" si="6"/>
        <v>31574.93</v>
      </c>
      <c r="AG16" s="133">
        <f t="shared" si="6"/>
        <v>29960.81</v>
      </c>
      <c r="AH16" s="133">
        <f t="shared" si="6"/>
        <v>28328.510000000002</v>
      </c>
      <c r="AI16" s="133">
        <f t="shared" si="6"/>
        <v>15288.19</v>
      </c>
      <c r="AJ16" s="133">
        <f t="shared" si="6"/>
        <v>9194.35</v>
      </c>
      <c r="AK16" s="133">
        <f t="shared" si="6"/>
        <v>117.25</v>
      </c>
      <c r="AL16" s="133">
        <f t="shared" si="6"/>
        <v>117.25</v>
      </c>
      <c r="AM16" s="133">
        <f t="shared" si="6"/>
        <v>117.25</v>
      </c>
      <c r="AN16" s="133">
        <f t="shared" si="6"/>
        <v>50.52</v>
      </c>
    </row>
    <row r="17" spans="1:40" s="26" customFormat="1" ht="19.5" customHeight="1">
      <c r="A17" s="210" t="s">
        <v>81</v>
      </c>
      <c r="B17" s="211"/>
      <c r="C17" s="212"/>
      <c r="D17" s="67"/>
      <c r="E17" s="67">
        <v>39878</v>
      </c>
      <c r="F17" s="67">
        <v>42604</v>
      </c>
      <c r="G17" s="106">
        <v>41254.86</v>
      </c>
      <c r="H17" s="106">
        <v>38501.22</v>
      </c>
      <c r="I17" s="137">
        <v>57212.5</v>
      </c>
      <c r="J17" s="137">
        <v>16120.91</v>
      </c>
      <c r="K17" s="137">
        <v>11657.68</v>
      </c>
      <c r="L17" s="137">
        <f>8721.77+2935.93</f>
        <v>11657.7</v>
      </c>
      <c r="M17" s="137">
        <v>21771.32</v>
      </c>
      <c r="N17" s="137">
        <f>2892.85</f>
        <v>2892.85</v>
      </c>
      <c r="O17" s="106">
        <f>'Anexa 1.4'!C93</f>
        <v>38501.219999999994</v>
      </c>
      <c r="P17" s="106">
        <f>'Anexa 1.4'!D93</f>
        <v>67259.196720000007</v>
      </c>
      <c r="Q17" s="106">
        <f>'Anexa 1.4'!E93</f>
        <v>46985.919999999998</v>
      </c>
      <c r="R17" s="106">
        <f>'Anexa 1.4'!F93</f>
        <v>35306</v>
      </c>
      <c r="S17" s="106">
        <f>'Anexa 1.4'!G93</f>
        <v>37440.46</v>
      </c>
      <c r="T17" s="106">
        <f>'Anexa 1.4'!H93</f>
        <v>16919.269999999997</v>
      </c>
      <c r="U17" s="106">
        <f>'Anexa 1.4'!I93</f>
        <v>11682.149999999998</v>
      </c>
      <c r="V17" s="106">
        <f>'Anexa 1.4'!J93</f>
        <v>11657.699999999999</v>
      </c>
      <c r="W17" s="106">
        <f>'Anexa 1.4'!K93</f>
        <v>22917.179999999997</v>
      </c>
      <c r="X17" s="106">
        <f>'Anexa 1.4'!L93</f>
        <v>26650.23</v>
      </c>
      <c r="Y17" s="106">
        <f>'Anexa 1.4'!M93</f>
        <v>35005.85</v>
      </c>
      <c r="Z17" s="106">
        <f>'Anexa 1.4'!N93</f>
        <v>33805.85</v>
      </c>
      <c r="AA17" s="106">
        <f>'Anexa 1.4'!O93</f>
        <v>26605.850000000002</v>
      </c>
      <c r="AB17" s="106">
        <f>'Anexa 1.4'!P93</f>
        <v>26605.850000000002</v>
      </c>
      <c r="AC17" s="106">
        <f>'Anexa 1.4'!Q93</f>
        <v>26605.850000000002</v>
      </c>
      <c r="AD17" s="106">
        <f>'Anexa 1.4'!R93</f>
        <v>26605.850000000002</v>
      </c>
      <c r="AE17" s="106">
        <f>'Anexa 1.4'!S93</f>
        <v>26605.850000000002</v>
      </c>
      <c r="AF17" s="106">
        <f>'Anexa 1.4'!T93</f>
        <v>26605.850000000002</v>
      </c>
      <c r="AG17" s="106">
        <f>'Anexa 1.4'!U93</f>
        <v>26605.850000000002</v>
      </c>
      <c r="AH17" s="106">
        <f>'Anexa 1.4'!V93</f>
        <v>26605.850000000002</v>
      </c>
      <c r="AI17" s="106">
        <f>'Anexa 1.4'!W93</f>
        <v>14911.630000000001</v>
      </c>
      <c r="AJ17" s="106">
        <f>'Anexa 1.4'!X93</f>
        <v>9085.01</v>
      </c>
      <c r="AK17" s="106">
        <f>'Anexa 1.4'!Y93</f>
        <v>86.53</v>
      </c>
      <c r="AL17" s="106">
        <f>'Anexa 1.4'!Z93</f>
        <v>86.53</v>
      </c>
      <c r="AM17" s="106">
        <f>'Anexa 1.4'!AA93</f>
        <v>86.53</v>
      </c>
      <c r="AN17" s="106">
        <f>'Anexa 1.4'!AB93</f>
        <v>0</v>
      </c>
    </row>
    <row r="18" spans="1:40" ht="19.5" customHeight="1">
      <c r="A18" s="213" t="s">
        <v>13</v>
      </c>
      <c r="B18" s="213"/>
      <c r="C18" s="214"/>
      <c r="D18" s="119"/>
      <c r="E18" s="119">
        <v>13324</v>
      </c>
      <c r="F18" s="119">
        <v>13108</v>
      </c>
      <c r="G18" s="132">
        <v>11269.47</v>
      </c>
      <c r="H18" s="106">
        <v>12064</v>
      </c>
      <c r="I18" s="137">
        <v>12858.8</v>
      </c>
      <c r="J18" s="137">
        <v>16024.11</v>
      </c>
      <c r="K18" s="137">
        <v>9189.36</v>
      </c>
      <c r="L18" s="137">
        <v>15357.16</v>
      </c>
      <c r="M18" s="137">
        <v>22040.14</v>
      </c>
      <c r="N18" s="137">
        <f>6356.96</f>
        <v>6356.96</v>
      </c>
      <c r="O18" s="106">
        <f>'Anexa 1.4'!C94</f>
        <v>12064.15</v>
      </c>
      <c r="P18" s="106">
        <f>'Anexa 1.4'!D94</f>
        <v>19038.670000000002</v>
      </c>
      <c r="Q18" s="106">
        <f>'Anexa 1.4'!E94</f>
        <v>10727.22</v>
      </c>
      <c r="R18" s="106">
        <f>'Anexa 1.4'!F94</f>
        <v>12682.52</v>
      </c>
      <c r="S18" s="106">
        <f>'Anexa 1.4'!G94</f>
        <v>21131.45</v>
      </c>
      <c r="T18" s="106">
        <f>'Anexa 1.4'!H94</f>
        <v>16359.869999999999</v>
      </c>
      <c r="U18" s="106">
        <f>'Anexa 1.4'!I94</f>
        <v>9422.1</v>
      </c>
      <c r="V18" s="106">
        <f>'Anexa 1.4'!J94</f>
        <v>15357.16</v>
      </c>
      <c r="W18" s="106">
        <f>'Anexa 1.4'!K94</f>
        <v>23770.13</v>
      </c>
      <c r="X18" s="106">
        <f>'Anexa 1.4'!L94</f>
        <v>19014.11</v>
      </c>
      <c r="Y18" s="106">
        <f>'Anexa 1.4'!M94</f>
        <v>17246.79</v>
      </c>
      <c r="Z18" s="106">
        <f>'Anexa 1.4'!N94</f>
        <v>15138.93</v>
      </c>
      <c r="AA18" s="106">
        <f>'Anexa 1.4'!O94</f>
        <v>13025</v>
      </c>
      <c r="AB18" s="106">
        <f>'Anexa 1.4'!P94</f>
        <v>11469.470000000001</v>
      </c>
      <c r="AC18" s="106">
        <f>'Anexa 1.4'!Q94</f>
        <v>9775.8700000000008</v>
      </c>
      <c r="AD18" s="106">
        <f>'Anexa 1.4'!R94</f>
        <v>8184.18</v>
      </c>
      <c r="AE18" s="106">
        <f>'Anexa 1.4'!S94</f>
        <v>6569.2800000000007</v>
      </c>
      <c r="AF18" s="106">
        <f>'Anexa 1.4'!T94</f>
        <v>4969.08</v>
      </c>
      <c r="AG18" s="106">
        <f>'Anexa 1.4'!U94</f>
        <v>3354.96</v>
      </c>
      <c r="AH18" s="106">
        <f>'Anexa 1.4'!V94</f>
        <v>1722.66</v>
      </c>
      <c r="AI18" s="106">
        <f>'Anexa 1.4'!W94</f>
        <v>376.56000000000006</v>
      </c>
      <c r="AJ18" s="106">
        <f>'Anexa 1.4'!X94</f>
        <v>109.34</v>
      </c>
      <c r="AK18" s="106">
        <f>'Anexa 1.4'!Y94</f>
        <v>30.72</v>
      </c>
      <c r="AL18" s="106">
        <f>'Anexa 1.4'!Z94</f>
        <v>30.72</v>
      </c>
      <c r="AM18" s="106">
        <f>'Anexa 1.4'!AA94</f>
        <v>30.72</v>
      </c>
      <c r="AN18" s="106">
        <f>'Anexa 1.4'!AB94</f>
        <v>50.52</v>
      </c>
    </row>
    <row r="19" spans="1:40" ht="19.5" customHeight="1">
      <c r="A19" s="201" t="s">
        <v>2</v>
      </c>
      <c r="B19" s="202"/>
      <c r="C19" s="203"/>
      <c r="D19" s="67"/>
      <c r="E19" s="67">
        <v>634</v>
      </c>
      <c r="F19" s="67">
        <v>919</v>
      </c>
      <c r="G19" s="106">
        <v>1785.93</v>
      </c>
      <c r="H19" s="106">
        <v>186.58</v>
      </c>
      <c r="I19" s="137">
        <v>466.81</v>
      </c>
      <c r="J19" s="137">
        <v>479.45</v>
      </c>
      <c r="K19" s="137">
        <v>468.19</v>
      </c>
      <c r="L19" s="137">
        <v>547.96</v>
      </c>
      <c r="M19" s="137">
        <f>1695.89</f>
        <v>1695.89</v>
      </c>
      <c r="N19" s="137">
        <f>6.48</f>
        <v>6.48</v>
      </c>
      <c r="O19" s="106">
        <f>'Anexa 1.4'!C95</f>
        <v>186.57999999999998</v>
      </c>
      <c r="P19" s="106">
        <f>'Anexa 1.4'!D95</f>
        <v>1245.8825206500001</v>
      </c>
      <c r="Q19" s="106">
        <f>'Anexa 1.4'!E95</f>
        <v>717.88</v>
      </c>
      <c r="R19" s="106">
        <f>'Anexa 1.4'!F95</f>
        <v>355.88249852872502</v>
      </c>
      <c r="S19" s="106">
        <f>'Anexa 1.4'!G95</f>
        <v>648.88249852872491</v>
      </c>
      <c r="T19" s="106">
        <f>'Anexa 1.4'!H95</f>
        <v>781</v>
      </c>
      <c r="U19" s="106">
        <f>'Anexa 1.4'!I95</f>
        <v>1314.3400000000001</v>
      </c>
      <c r="V19" s="106">
        <f>'Anexa 1.4'!J95</f>
        <v>547.96</v>
      </c>
      <c r="W19" s="106">
        <f>'Anexa 1.4'!K95</f>
        <v>1215.1599999999999</v>
      </c>
      <c r="X19" s="106">
        <f>'Anexa 1.4'!L95</f>
        <v>541.94999999999993</v>
      </c>
      <c r="Y19" s="106">
        <f>'Anexa 1.4'!M95</f>
        <v>537.75</v>
      </c>
      <c r="Z19" s="106">
        <f>'Anexa 1.4'!N95</f>
        <v>521.79999999999995</v>
      </c>
      <c r="AA19" s="106">
        <f>'Anexa 1.4'!O95</f>
        <v>0</v>
      </c>
      <c r="AB19" s="106">
        <f>'Anexa 1.4'!P95</f>
        <v>0</v>
      </c>
      <c r="AC19" s="106">
        <f>'Anexa 1.4'!Q95</f>
        <v>0</v>
      </c>
      <c r="AD19" s="106">
        <f>'Anexa 1.4'!R95</f>
        <v>0</v>
      </c>
      <c r="AE19" s="106">
        <f>'Anexa 1.4'!S95</f>
        <v>0</v>
      </c>
      <c r="AF19" s="106">
        <f>'Anexa 1.4'!T95</f>
        <v>0</v>
      </c>
      <c r="AG19" s="106">
        <f>'Anexa 1.4'!U95</f>
        <v>0</v>
      </c>
      <c r="AH19" s="106">
        <f>'Anexa 1.4'!V95</f>
        <v>0</v>
      </c>
      <c r="AI19" s="106">
        <f>'Anexa 1.4'!W95</f>
        <v>0</v>
      </c>
      <c r="AJ19" s="106">
        <f>'Anexa 1.4'!X95</f>
        <v>0</v>
      </c>
      <c r="AK19" s="106">
        <f>'Anexa 1.4'!Y95</f>
        <v>0</v>
      </c>
      <c r="AL19" s="106">
        <f>'Anexa 1.4'!Z95</f>
        <v>0</v>
      </c>
      <c r="AM19" s="106">
        <f>'Anexa 1.4'!AA95</f>
        <v>0</v>
      </c>
      <c r="AN19" s="106">
        <f>'Anexa 1.4'!AB95</f>
        <v>0</v>
      </c>
    </row>
    <row r="20" spans="1:40" ht="29.25" customHeight="1">
      <c r="A20" s="204" t="s">
        <v>15</v>
      </c>
      <c r="B20" s="204"/>
      <c r="C20" s="205"/>
      <c r="D20" s="68"/>
      <c r="E20" s="69">
        <f>E16/E14</f>
        <v>0.13237951559631392</v>
      </c>
      <c r="F20" s="69">
        <f>F16/F14</f>
        <v>0.13178004310317665</v>
      </c>
      <c r="G20" s="69">
        <f>G16/G14</f>
        <v>0.12493723377581038</v>
      </c>
      <c r="H20" s="69">
        <f>H16/H14</f>
        <v>0.10134137273053297</v>
      </c>
      <c r="I20" s="138">
        <f t="shared" ref="I20:N20" si="7">I16/I14</f>
        <v>0.13454150929443714</v>
      </c>
      <c r="J20" s="138">
        <f t="shared" si="7"/>
        <v>4.4149776717588532E-2</v>
      </c>
      <c r="K20" s="138">
        <f t="shared" si="7"/>
        <v>2.5459868161708778E-2</v>
      </c>
      <c r="L20" s="138">
        <f t="shared" ref="L20:M20" si="8">L16/L14</f>
        <v>2.8641058174252221E-2</v>
      </c>
      <c r="M20" s="138">
        <f t="shared" si="8"/>
        <v>4.5074843802014958E-2</v>
      </c>
      <c r="N20" s="138">
        <f t="shared" si="7"/>
        <v>2.0761313428636498E-2</v>
      </c>
      <c r="O20" s="69">
        <f t="shared" ref="O20:AN20" si="9">O16/O14</f>
        <v>0.11978101253559049</v>
      </c>
      <c r="P20" s="69">
        <f t="shared" si="9"/>
        <v>0.19237008116665927</v>
      </c>
      <c r="Q20" s="69">
        <f t="shared" si="9"/>
        <v>0.12008135171244355</v>
      </c>
      <c r="R20" s="69">
        <f t="shared" si="9"/>
        <v>8.2216724465160776E-2</v>
      </c>
      <c r="S20" s="69">
        <f t="shared" si="9"/>
        <v>0.11527315254427963</v>
      </c>
      <c r="T20" s="69">
        <f t="shared" si="9"/>
        <v>6.6297993462297256E-2</v>
      </c>
      <c r="U20" s="69">
        <f t="shared" si="9"/>
        <v>3.5794755419187023E-2</v>
      </c>
      <c r="V20" s="69">
        <f t="shared" si="9"/>
        <v>3.2573591599939555E-2</v>
      </c>
      <c r="W20" s="69">
        <f t="shared" si="9"/>
        <v>5.6610879961061913E-2</v>
      </c>
      <c r="X20" s="69">
        <f t="shared" si="9"/>
        <v>5.4606343611008266E-2</v>
      </c>
      <c r="Y20" s="69">
        <f t="shared" si="9"/>
        <v>6.2387397380294654E-2</v>
      </c>
      <c r="Z20" s="69">
        <f t="shared" si="9"/>
        <v>5.8459336699428363E-2</v>
      </c>
      <c r="AA20" s="69">
        <f t="shared" si="9"/>
        <v>4.683552418288349E-2</v>
      </c>
      <c r="AB20" s="69">
        <f t="shared" si="9"/>
        <v>4.4997207242111321E-2</v>
      </c>
      <c r="AC20" s="69">
        <f t="shared" si="9"/>
        <v>4.2995719922103506E-2</v>
      </c>
      <c r="AD20" s="69">
        <f t="shared" si="9"/>
        <v>4.1114669288906038E-2</v>
      </c>
      <c r="AE20" s="69">
        <f t="shared" si="9"/>
        <v>3.9206189203242009E-2</v>
      </c>
      <c r="AF20" s="69">
        <f t="shared" si="9"/>
        <v>3.731508149807166E-2</v>
      </c>
      <c r="AG20" s="69">
        <f t="shared" si="9"/>
        <v>3.5407523212188922E-2</v>
      </c>
      <c r="AH20" s="69">
        <f t="shared" si="9"/>
        <v>3.3478479900634399E-2</v>
      </c>
      <c r="AI20" s="69">
        <f t="shared" si="9"/>
        <v>1.8067500254410829E-2</v>
      </c>
      <c r="AJ20" s="69">
        <f t="shared" si="9"/>
        <v>1.086583310150791E-2</v>
      </c>
      <c r="AK20" s="69">
        <f t="shared" si="9"/>
        <v>1.3856541584253399E-4</v>
      </c>
      <c r="AL20" s="69">
        <f t="shared" si="9"/>
        <v>1.3856541584253399E-4</v>
      </c>
      <c r="AM20" s="69">
        <f t="shared" si="9"/>
        <v>1.3856541584253399E-4</v>
      </c>
      <c r="AN20" s="69">
        <f t="shared" si="9"/>
        <v>5.9704262757908892E-5</v>
      </c>
    </row>
    <row r="21" spans="1:40">
      <c r="A21" s="27"/>
      <c r="B21" s="27"/>
      <c r="C21" s="27"/>
      <c r="D21" s="27"/>
      <c r="E21" s="27"/>
      <c r="F21" s="100"/>
      <c r="G21" s="100"/>
      <c r="H21" s="100"/>
      <c r="I21" s="100"/>
      <c r="J21" s="100"/>
      <c r="K21" s="100"/>
      <c r="L21" s="100"/>
      <c r="M21" s="100"/>
      <c r="N21" s="100"/>
      <c r="O21" s="85"/>
      <c r="P21" s="10"/>
      <c r="Q21" s="10"/>
    </row>
    <row r="22" spans="1:40">
      <c r="A22" s="199" t="s">
        <v>54</v>
      </c>
      <c r="B22" s="199"/>
      <c r="C22" s="199"/>
      <c r="D22" s="199"/>
      <c r="E22" s="199"/>
      <c r="F22" s="199"/>
      <c r="G22" s="199"/>
      <c r="H22" s="199"/>
      <c r="I22" s="199"/>
      <c r="J22" s="199"/>
      <c r="K22" s="159"/>
      <c r="L22" s="164"/>
      <c r="M22" s="154"/>
      <c r="O22" s="3"/>
      <c r="P22" s="3"/>
      <c r="Q22"/>
      <c r="AD22"/>
      <c r="AE22"/>
      <c r="AF22"/>
      <c r="AG22"/>
      <c r="AH22"/>
      <c r="AI22"/>
      <c r="AJ22"/>
      <c r="AK22"/>
      <c r="AL22"/>
      <c r="AM22"/>
    </row>
    <row r="23" spans="1:40">
      <c r="A23" s="199" t="s">
        <v>55</v>
      </c>
      <c r="B23" s="199"/>
      <c r="C23" s="199"/>
      <c r="D23" s="199"/>
      <c r="E23" s="199"/>
      <c r="F23" s="199"/>
      <c r="G23" s="199"/>
      <c r="H23" s="199"/>
      <c r="I23" s="199"/>
      <c r="J23" s="199"/>
      <c r="K23" s="159"/>
      <c r="L23" s="164"/>
      <c r="M23" s="154"/>
      <c r="N23"/>
      <c r="O23" s="3"/>
      <c r="P23" s="3"/>
      <c r="Q23"/>
      <c r="AD23"/>
      <c r="AE23"/>
      <c r="AF23"/>
      <c r="AG23"/>
      <c r="AH23"/>
      <c r="AI23"/>
      <c r="AJ23"/>
      <c r="AK23"/>
      <c r="AL23"/>
      <c r="AM23"/>
    </row>
    <row r="24" spans="1:40" ht="14.25" customHeight="1">
      <c r="A24" s="199" t="s">
        <v>56</v>
      </c>
      <c r="B24" s="199"/>
      <c r="C24" s="199"/>
      <c r="D24" s="199"/>
      <c r="E24" s="199"/>
      <c r="F24" s="199"/>
      <c r="G24" s="199"/>
      <c r="H24" s="199"/>
      <c r="I24" s="199"/>
      <c r="J24" s="199"/>
      <c r="K24" s="159"/>
      <c r="L24" s="164"/>
      <c r="M24" s="154"/>
      <c r="N24"/>
      <c r="O24"/>
      <c r="P24"/>
      <c r="Q24"/>
      <c r="S24" s="72"/>
      <c r="T24" s="71"/>
      <c r="U24" s="3"/>
      <c r="V24" s="3"/>
      <c r="W24" s="3"/>
      <c r="X24" s="3"/>
      <c r="Y24" s="3"/>
      <c r="Z24" s="3"/>
      <c r="AA24" s="3"/>
      <c r="AB24" s="3"/>
      <c r="AC24" s="3"/>
      <c r="AD24" s="47"/>
      <c r="AE24" s="47"/>
      <c r="AF24" s="47"/>
      <c r="AG24" s="47"/>
      <c r="AH24" s="47"/>
      <c r="AI24" s="47"/>
      <c r="AJ24" s="47"/>
      <c r="AK24" s="47"/>
      <c r="AL24" s="47"/>
      <c r="AM24" s="47"/>
    </row>
    <row r="25" spans="1:40" ht="14.25" customHeight="1">
      <c r="A25" s="199" t="s">
        <v>64</v>
      </c>
      <c r="B25" s="199"/>
      <c r="C25" s="199"/>
      <c r="D25" s="199"/>
      <c r="E25" s="199"/>
      <c r="F25" s="199"/>
      <c r="G25" s="199"/>
      <c r="H25" s="199"/>
      <c r="I25" s="199"/>
      <c r="J25" s="199"/>
      <c r="K25" s="159"/>
      <c r="L25" s="164"/>
      <c r="M25" s="154"/>
      <c r="N25"/>
      <c r="O25" s="48"/>
      <c r="P25"/>
      <c r="Q25"/>
      <c r="S25" s="82"/>
      <c r="T25" s="12"/>
    </row>
    <row r="26" spans="1:40" ht="26.25" customHeight="1">
      <c r="A26" s="200" t="s">
        <v>65</v>
      </c>
      <c r="B26" s="200"/>
      <c r="C26" s="200"/>
      <c r="D26" s="200"/>
      <c r="E26" s="200"/>
      <c r="F26" s="200"/>
      <c r="G26" s="200"/>
      <c r="H26" s="200"/>
      <c r="I26" s="200"/>
      <c r="J26" s="200"/>
      <c r="K26" s="160"/>
      <c r="L26" s="165"/>
      <c r="M26" s="155"/>
      <c r="N26"/>
      <c r="O26" s="82"/>
      <c r="P26" s="82"/>
      <c r="Q26" s="82"/>
      <c r="R26" s="82"/>
      <c r="S26" s="82"/>
      <c r="T26" s="12"/>
    </row>
    <row r="27" spans="1:40" ht="26.25" customHeight="1">
      <c r="A27" s="200" t="s">
        <v>66</v>
      </c>
      <c r="B27" s="200"/>
      <c r="C27" s="200"/>
      <c r="D27" s="200"/>
      <c r="E27" s="200"/>
      <c r="F27" s="200"/>
      <c r="G27" s="200"/>
      <c r="H27" s="200"/>
      <c r="I27" s="200"/>
      <c r="J27" s="200"/>
      <c r="K27" s="160"/>
      <c r="L27" s="165"/>
      <c r="M27" s="155"/>
      <c r="N27"/>
      <c r="O27" s="83"/>
      <c r="P27" s="83"/>
      <c r="Q27" s="83"/>
      <c r="R27" s="83"/>
      <c r="S27" s="83"/>
      <c r="T27" s="12"/>
    </row>
    <row r="28" spans="1:40" ht="14.25" customHeight="1">
      <c r="A28" s="110"/>
      <c r="E28" s="28"/>
      <c r="F28" s="107"/>
      <c r="G28" s="107"/>
      <c r="H28" s="107"/>
      <c r="I28" s="107"/>
      <c r="J28" s="107"/>
      <c r="K28" s="107"/>
      <c r="L28" s="107"/>
      <c r="M28" s="107"/>
      <c r="N28"/>
      <c r="O28" s="76"/>
      <c r="P28" s="77"/>
      <c r="Q28" s="77"/>
      <c r="R28" s="77"/>
      <c r="S28" s="77"/>
      <c r="T28" s="30"/>
      <c r="U28" s="30"/>
      <c r="V28" s="30"/>
      <c r="W28" s="30"/>
      <c r="X28" s="30"/>
      <c r="Y28" s="30"/>
    </row>
    <row r="29" spans="1:40" ht="14.25" customHeight="1">
      <c r="A29" s="198" t="s">
        <v>57</v>
      </c>
      <c r="B29" s="198"/>
      <c r="C29" s="198"/>
      <c r="D29" s="198"/>
      <c r="E29" s="198"/>
      <c r="F29" s="198"/>
      <c r="G29" s="198"/>
      <c r="H29" s="198"/>
      <c r="I29" s="198"/>
      <c r="J29" s="198"/>
      <c r="K29" s="158"/>
      <c r="L29" s="163"/>
      <c r="M29" s="153"/>
      <c r="N29"/>
      <c r="O29" s="76"/>
      <c r="P29" s="77"/>
      <c r="Q29" s="77"/>
      <c r="R29" s="77"/>
      <c r="S29" s="77"/>
      <c r="T29" s="30"/>
      <c r="U29" s="30"/>
      <c r="V29" s="30"/>
      <c r="W29" s="30"/>
      <c r="X29" s="30"/>
      <c r="Y29" s="30"/>
    </row>
    <row r="30" spans="1:40" ht="14.25" customHeight="1">
      <c r="A30" s="198"/>
      <c r="B30" s="198"/>
      <c r="C30" s="198"/>
      <c r="D30" s="198"/>
      <c r="E30" s="198"/>
      <c r="F30" s="198"/>
      <c r="G30" s="198"/>
      <c r="H30" s="198"/>
      <c r="I30" s="198"/>
      <c r="J30" s="198"/>
      <c r="K30" s="158"/>
      <c r="L30" s="163"/>
      <c r="M30" s="153"/>
      <c r="N30"/>
      <c r="O30" s="78"/>
      <c r="P30" s="79"/>
      <c r="Q30" s="79"/>
      <c r="R30" s="79"/>
      <c r="S30" s="79"/>
      <c r="T30" s="79"/>
      <c r="U30" s="30"/>
      <c r="V30" s="30"/>
      <c r="W30" s="30"/>
      <c r="X30" s="77">
        <f>J14+K14+L14</f>
        <v>2538512.21</v>
      </c>
      <c r="Y30" s="30"/>
    </row>
    <row r="31" spans="1:40" ht="14.25" customHeight="1">
      <c r="A31" s="102"/>
      <c r="B31" s="102"/>
      <c r="C31" s="102"/>
      <c r="D31" s="102"/>
      <c r="E31" s="102"/>
      <c r="F31" s="102"/>
      <c r="G31" s="102"/>
      <c r="H31" s="102"/>
      <c r="I31" s="102"/>
      <c r="J31" s="102"/>
      <c r="K31" s="102"/>
      <c r="L31" s="102"/>
      <c r="M31" s="102"/>
      <c r="N31" s="101"/>
      <c r="O31"/>
      <c r="P31"/>
      <c r="Q31"/>
    </row>
    <row r="32" spans="1:40" ht="14.25" customHeight="1">
      <c r="C32" s="91" t="s">
        <v>58</v>
      </c>
      <c r="D32" s="91"/>
      <c r="H32" s="150" t="s">
        <v>59</v>
      </c>
      <c r="J32"/>
      <c r="K32" s="115" t="s">
        <v>59</v>
      </c>
      <c r="L32" s="115"/>
      <c r="M32" s="105"/>
      <c r="N32" s="104"/>
      <c r="O32"/>
      <c r="P32"/>
      <c r="Q32"/>
      <c r="S32" s="152">
        <v>43830</v>
      </c>
      <c r="V32" s="120"/>
      <c r="W32" s="116"/>
      <c r="X32" s="150"/>
      <c r="AC32" s="150"/>
    </row>
    <row r="33" spans="3:29" ht="14.25" customHeight="1">
      <c r="C33" s="91" t="s">
        <v>60</v>
      </c>
      <c r="D33"/>
      <c r="E33"/>
      <c r="F33" s="103" t="s">
        <v>59</v>
      </c>
      <c r="G33"/>
      <c r="H33" t="s">
        <v>121</v>
      </c>
      <c r="I33"/>
      <c r="J33"/>
      <c r="K33" s="161" t="s">
        <v>119</v>
      </c>
      <c r="L33" s="166"/>
      <c r="M33"/>
      <c r="O33"/>
      <c r="P33" s="2"/>
      <c r="Q33" s="2"/>
      <c r="R33" s="113">
        <v>43465</v>
      </c>
      <c r="S33" s="2"/>
      <c r="T33" s="2"/>
      <c r="U33" s="2"/>
      <c r="V33" s="131"/>
      <c r="W33" s="113"/>
      <c r="AC33" s="150"/>
    </row>
    <row r="34" spans="3:29" ht="15.75" customHeight="1">
      <c r="C34" s="170" t="s">
        <v>131</v>
      </c>
      <c r="D34"/>
      <c r="E34"/>
      <c r="F34" s="147" t="s">
        <v>119</v>
      </c>
      <c r="G34"/>
      <c r="H34"/>
      <c r="I34"/>
      <c r="O34" s="109"/>
      <c r="P34" s="48"/>
      <c r="Q34" s="48"/>
      <c r="R34" s="48"/>
      <c r="S34" s="48"/>
      <c r="T34" s="48"/>
      <c r="U34" s="48"/>
      <c r="V34" s="48"/>
      <c r="W34" s="48"/>
    </row>
    <row r="35" spans="3:29" ht="15.75" customHeight="1">
      <c r="C35" s="30"/>
      <c r="D35" s="30"/>
      <c r="E35" s="30"/>
      <c r="F35" s="80"/>
      <c r="G35" s="84"/>
      <c r="H35" s="84"/>
      <c r="I35" s="84"/>
      <c r="J35" s="30"/>
      <c r="K35" s="30"/>
      <c r="L35" s="30"/>
      <c r="M35" s="30"/>
      <c r="N35" s="75"/>
      <c r="O35" s="109"/>
      <c r="P35" s="48"/>
      <c r="Q35" s="48"/>
      <c r="R35" s="48"/>
      <c r="S35" s="48"/>
      <c r="T35" s="48"/>
      <c r="U35" s="48"/>
      <c r="V35" s="73"/>
      <c r="W35" s="73"/>
    </row>
    <row r="36" spans="3:29" ht="15.75" customHeight="1">
      <c r="C36" s="30"/>
      <c r="D36" s="30"/>
      <c r="E36" s="30"/>
      <c r="F36" s="80"/>
      <c r="G36" s="84"/>
      <c r="H36" s="84"/>
      <c r="I36" s="84"/>
      <c r="J36" s="30"/>
      <c r="K36" s="30"/>
      <c r="L36" s="30"/>
      <c r="M36" s="30"/>
      <c r="N36" s="30"/>
      <c r="O36" s="125"/>
      <c r="P36" s="48"/>
      <c r="Q36" s="48"/>
      <c r="R36" s="48"/>
      <c r="S36" s="48"/>
      <c r="T36" s="48"/>
      <c r="U36" s="48"/>
      <c r="V36" s="48"/>
      <c r="W36" s="48"/>
    </row>
    <row r="37" spans="3:29" ht="15.75" customHeight="1">
      <c r="C37" s="31"/>
      <c r="D37" s="31"/>
      <c r="E37" s="32"/>
      <c r="F37" s="33"/>
      <c r="G37" s="49"/>
      <c r="H37" s="49"/>
      <c r="I37" s="49"/>
      <c r="J37" s="33"/>
      <c r="K37" s="33"/>
      <c r="L37" s="33"/>
      <c r="M37" s="33"/>
      <c r="N37" s="33"/>
      <c r="O37" s="109"/>
      <c r="P37" s="48"/>
      <c r="Q37" s="48"/>
      <c r="R37" s="48"/>
      <c r="S37" s="48"/>
      <c r="T37" s="48"/>
      <c r="U37" s="48"/>
      <c r="V37" s="48"/>
      <c r="W37" s="48"/>
    </row>
    <row r="38" spans="3:29" ht="15.75" customHeight="1">
      <c r="C38" s="31"/>
      <c r="D38" s="31"/>
      <c r="E38" s="34"/>
      <c r="F38" s="35"/>
      <c r="G38" s="50"/>
      <c r="H38" s="50"/>
      <c r="I38" s="50"/>
      <c r="J38" s="36"/>
      <c r="K38" s="36"/>
      <c r="L38" s="36"/>
      <c r="M38" s="36"/>
      <c r="N38" s="36"/>
      <c r="O38" s="109"/>
      <c r="P38" s="48"/>
      <c r="Q38" s="48"/>
      <c r="R38" s="48"/>
      <c r="T38" s="48"/>
      <c r="U38" s="48"/>
    </row>
    <row r="39" spans="3:29" ht="15.75" customHeight="1">
      <c r="C39" s="37"/>
      <c r="D39" s="37"/>
      <c r="E39" s="38"/>
      <c r="F39" s="39"/>
      <c r="G39" s="40"/>
      <c r="H39" s="40"/>
      <c r="I39" s="40"/>
      <c r="J39" s="40"/>
      <c r="K39" s="40"/>
      <c r="L39" s="40"/>
      <c r="M39" s="40"/>
      <c r="N39" s="40"/>
      <c r="O39" s="109"/>
      <c r="P39" s="48"/>
      <c r="Q39" s="48"/>
      <c r="R39" s="48"/>
      <c r="S39" s="73"/>
      <c r="T39" s="48"/>
      <c r="U39" s="48"/>
      <c r="V39" s="48"/>
      <c r="W39" s="129"/>
    </row>
    <row r="40" spans="3:29" ht="15.75">
      <c r="C40" s="37"/>
      <c r="D40" s="37"/>
      <c r="E40" s="38"/>
      <c r="F40" s="41"/>
      <c r="G40" s="40"/>
      <c r="H40" s="40"/>
      <c r="I40" s="40"/>
      <c r="J40" s="40"/>
      <c r="K40" s="40"/>
      <c r="L40" s="40"/>
      <c r="M40" s="40"/>
      <c r="N40" s="40"/>
      <c r="O40"/>
      <c r="P40"/>
      <c r="Q40"/>
    </row>
    <row r="41" spans="3:29" ht="15.75">
      <c r="C41" s="37"/>
      <c r="D41" s="37"/>
      <c r="E41" s="38"/>
      <c r="F41" s="41"/>
      <c r="G41" s="40"/>
      <c r="H41" s="40"/>
      <c r="I41" s="40"/>
      <c r="J41" s="40"/>
      <c r="K41" s="40"/>
      <c r="L41" s="40"/>
      <c r="M41" s="40"/>
      <c r="N41" s="40"/>
      <c r="O41"/>
      <c r="P41"/>
      <c r="Q41"/>
      <c r="T41" s="2"/>
      <c r="U41" s="125"/>
      <c r="V41" s="130"/>
    </row>
    <row r="42" spans="3:29" ht="12.75" customHeight="1">
      <c r="C42" s="42"/>
      <c r="D42" s="42"/>
      <c r="E42" s="38"/>
      <c r="F42" s="41"/>
      <c r="G42" s="40"/>
      <c r="H42" s="40"/>
      <c r="I42" s="40"/>
      <c r="J42" s="40"/>
      <c r="K42" s="40"/>
      <c r="L42" s="40"/>
      <c r="M42" s="40"/>
      <c r="O42"/>
      <c r="P42"/>
      <c r="Q42"/>
      <c r="S42" s="74"/>
      <c r="T42" s="48"/>
      <c r="U42" s="48"/>
    </row>
    <row r="43" spans="3:29" ht="15">
      <c r="C43" s="42"/>
      <c r="D43" s="42"/>
      <c r="E43" s="38"/>
      <c r="F43" s="41"/>
      <c r="G43" s="40"/>
      <c r="H43" s="40"/>
      <c r="I43" s="40"/>
      <c r="J43" s="40"/>
      <c r="K43" s="40"/>
      <c r="L43" s="40"/>
      <c r="M43" s="40"/>
      <c r="O43"/>
      <c r="P43"/>
      <c r="Q43"/>
      <c r="S43" s="74"/>
      <c r="T43" s="48"/>
      <c r="U43" s="48"/>
    </row>
    <row r="44" spans="3:29" ht="15">
      <c r="C44" s="42"/>
      <c r="D44" s="42"/>
      <c r="E44" s="38"/>
      <c r="F44" s="39"/>
      <c r="G44" s="40"/>
      <c r="H44" s="40"/>
      <c r="I44" s="40"/>
      <c r="J44" s="40"/>
      <c r="K44" s="40"/>
      <c r="L44" s="40"/>
      <c r="M44" s="40"/>
      <c r="O44"/>
      <c r="P44"/>
      <c r="Q44"/>
      <c r="S44" s="74"/>
      <c r="T44" s="48"/>
      <c r="U44" s="48"/>
    </row>
    <row r="45" spans="3:29" ht="15">
      <c r="C45" s="42"/>
      <c r="D45" s="42"/>
      <c r="E45" s="38"/>
      <c r="F45" s="39"/>
      <c r="G45" s="40"/>
      <c r="H45" s="40"/>
      <c r="I45" s="40"/>
      <c r="J45" s="40"/>
      <c r="K45" s="40"/>
      <c r="L45" s="40"/>
      <c r="M45" s="40"/>
      <c r="N45" s="40"/>
      <c r="O45"/>
      <c r="P45"/>
      <c r="Q45"/>
      <c r="S45" s="74"/>
      <c r="T45" s="48"/>
      <c r="U45" s="48"/>
    </row>
    <row r="46" spans="3:29" ht="15">
      <c r="C46" s="42"/>
      <c r="D46" s="42"/>
      <c r="E46" s="38"/>
      <c r="F46" s="39"/>
      <c r="G46" s="40"/>
      <c r="H46" s="40"/>
      <c r="I46" s="40"/>
      <c r="J46" s="40"/>
      <c r="K46" s="40"/>
      <c r="L46" s="40"/>
      <c r="M46" s="40"/>
      <c r="N46" s="40"/>
      <c r="O46"/>
      <c r="P46"/>
      <c r="Q46"/>
      <c r="S46" s="74"/>
      <c r="T46" s="48"/>
      <c r="U46" s="48"/>
    </row>
    <row r="47" spans="3:29" ht="15">
      <c r="C47" s="42"/>
      <c r="D47" s="42"/>
      <c r="E47" s="38"/>
      <c r="F47" s="39"/>
      <c r="G47" s="40"/>
      <c r="H47" s="40"/>
      <c r="I47" s="40"/>
      <c r="J47" s="40"/>
      <c r="K47" s="40"/>
      <c r="L47" s="40"/>
      <c r="M47" s="40"/>
      <c r="N47" s="40"/>
      <c r="O47"/>
      <c r="P47"/>
      <c r="Q47"/>
      <c r="S47" s="74"/>
      <c r="T47" s="48"/>
      <c r="U47" s="48"/>
    </row>
    <row r="48" spans="3:29" ht="15">
      <c r="C48" s="42"/>
      <c r="D48" s="42"/>
      <c r="E48" s="38"/>
      <c r="F48" s="39"/>
      <c r="G48" s="40"/>
      <c r="H48" s="40"/>
      <c r="I48" s="40"/>
      <c r="J48" s="40"/>
      <c r="K48" s="40"/>
      <c r="L48" s="40"/>
      <c r="M48" s="40"/>
      <c r="N48" s="40"/>
      <c r="O48"/>
      <c r="P48"/>
      <c r="Q48"/>
      <c r="S48" s="74"/>
      <c r="T48" s="48"/>
      <c r="U48" s="48"/>
      <c r="V48" s="48"/>
    </row>
    <row r="49" spans="3:22" ht="12.75" customHeight="1">
      <c r="C49" s="31"/>
      <c r="D49" s="31"/>
      <c r="E49" s="38"/>
      <c r="F49" s="39"/>
      <c r="G49" s="40"/>
      <c r="H49" s="40"/>
      <c r="I49" s="40"/>
      <c r="J49" s="40"/>
      <c r="K49" s="40"/>
      <c r="L49" s="40"/>
      <c r="M49" s="40"/>
      <c r="N49" s="40"/>
      <c r="O49"/>
      <c r="P49"/>
      <c r="Q49"/>
    </row>
    <row r="50" spans="3:22" ht="18">
      <c r="C50" s="31"/>
      <c r="D50" s="31"/>
      <c r="E50" s="34"/>
      <c r="F50" s="43"/>
      <c r="G50" s="36"/>
      <c r="H50" s="36"/>
      <c r="I50" s="36"/>
      <c r="J50" s="36"/>
      <c r="K50" s="36"/>
      <c r="L50" s="36"/>
      <c r="M50" s="36"/>
      <c r="N50" s="36"/>
      <c r="O50"/>
      <c r="P50"/>
      <c r="Q50"/>
      <c r="V50" s="48"/>
    </row>
    <row r="51" spans="3:22" ht="15">
      <c r="C51" s="42"/>
      <c r="D51" s="42"/>
      <c r="E51" s="38"/>
      <c r="F51" s="41"/>
      <c r="G51" s="40"/>
      <c r="H51" s="40"/>
      <c r="I51" s="40"/>
      <c r="J51" s="40"/>
      <c r="K51" s="40"/>
      <c r="L51" s="40"/>
      <c r="M51" s="40"/>
      <c r="N51" s="40"/>
      <c r="O51"/>
      <c r="P51"/>
      <c r="Q51"/>
    </row>
    <row r="52" spans="3:22" ht="15.75">
      <c r="C52" s="37"/>
      <c r="D52" s="37"/>
      <c r="E52" s="38"/>
      <c r="F52" s="39"/>
      <c r="G52" s="40"/>
      <c r="H52" s="40"/>
      <c r="I52" s="40"/>
      <c r="J52" s="40"/>
      <c r="K52" s="40"/>
      <c r="L52" s="40"/>
      <c r="M52" s="40"/>
      <c r="N52" s="40"/>
      <c r="O52"/>
      <c r="P52"/>
      <c r="Q52"/>
    </row>
    <row r="53" spans="3:22" ht="15.75">
      <c r="C53" s="44"/>
      <c r="D53" s="44"/>
      <c r="E53" s="38"/>
      <c r="F53" s="41"/>
      <c r="G53" s="40"/>
      <c r="H53" s="40"/>
      <c r="I53" s="40"/>
      <c r="J53" s="40"/>
      <c r="K53" s="40"/>
      <c r="L53" s="40"/>
      <c r="M53" s="40"/>
      <c r="N53" s="40"/>
      <c r="O53"/>
      <c r="P53"/>
      <c r="Q53"/>
    </row>
    <row r="54" spans="3:22" ht="12.75" customHeight="1">
      <c r="C54" s="42"/>
      <c r="D54" s="42"/>
      <c r="E54" s="38"/>
      <c r="F54" s="39"/>
      <c r="G54" s="40"/>
      <c r="H54" s="40"/>
      <c r="I54" s="40"/>
      <c r="J54" s="40"/>
      <c r="K54" s="40"/>
      <c r="L54" s="40"/>
      <c r="M54" s="40"/>
      <c r="N54" s="40"/>
      <c r="O54"/>
      <c r="P54"/>
      <c r="Q54"/>
    </row>
    <row r="55" spans="3:22" ht="15">
      <c r="C55" s="42"/>
      <c r="D55" s="42"/>
      <c r="E55" s="38"/>
      <c r="F55" s="39"/>
      <c r="G55" s="40"/>
      <c r="H55" s="40"/>
      <c r="I55" s="40"/>
      <c r="J55" s="40"/>
      <c r="K55" s="40"/>
      <c r="L55" s="40"/>
      <c r="M55" s="40"/>
      <c r="N55" s="40"/>
      <c r="O55"/>
      <c r="P55"/>
      <c r="Q55"/>
    </row>
    <row r="56" spans="3:22" ht="15.75">
      <c r="C56" s="44"/>
      <c r="D56" s="44"/>
      <c r="E56" s="38"/>
      <c r="F56" s="39"/>
      <c r="G56" s="40"/>
      <c r="H56" s="40"/>
      <c r="I56" s="40"/>
      <c r="J56" s="40"/>
      <c r="K56" s="40"/>
      <c r="L56" s="40"/>
      <c r="M56" s="40"/>
      <c r="N56" s="40"/>
    </row>
    <row r="57" spans="3:22" ht="15.75">
      <c r="C57" s="37"/>
      <c r="D57" s="37"/>
      <c r="E57" s="38"/>
      <c r="F57" s="39"/>
      <c r="G57" s="40"/>
      <c r="H57" s="40"/>
      <c r="I57" s="40"/>
      <c r="J57" s="40"/>
      <c r="K57" s="40"/>
      <c r="L57" s="40"/>
      <c r="M57" s="40"/>
      <c r="N57" s="40"/>
    </row>
    <row r="58" spans="3:22" ht="15.75">
      <c r="C58" s="44"/>
      <c r="D58" s="44"/>
      <c r="E58" s="38"/>
      <c r="F58" s="41"/>
      <c r="G58" s="40"/>
      <c r="H58" s="40"/>
      <c r="I58" s="40"/>
      <c r="J58" s="40"/>
      <c r="K58" s="40"/>
      <c r="L58" s="40"/>
      <c r="M58" s="40"/>
      <c r="N58" s="40"/>
    </row>
    <row r="59" spans="3:22" ht="15">
      <c r="C59" s="42"/>
      <c r="D59" s="42"/>
      <c r="E59" s="38"/>
      <c r="F59" s="39"/>
      <c r="G59" s="40"/>
      <c r="H59" s="40"/>
      <c r="I59" s="40"/>
      <c r="J59" s="40"/>
      <c r="K59" s="40"/>
      <c r="L59" s="40"/>
      <c r="M59" s="40"/>
      <c r="N59" s="40"/>
    </row>
    <row r="60" spans="3:22" ht="15">
      <c r="C60" s="42"/>
      <c r="D60" s="42"/>
      <c r="E60" s="38"/>
      <c r="F60" s="41"/>
      <c r="G60" s="40"/>
      <c r="H60" s="40"/>
      <c r="I60" s="40"/>
      <c r="J60" s="40"/>
      <c r="K60" s="40"/>
      <c r="L60" s="40"/>
      <c r="M60" s="40"/>
      <c r="N60" s="40"/>
    </row>
    <row r="61" spans="3:22" ht="15.75">
      <c r="C61" s="37"/>
      <c r="D61" s="37"/>
      <c r="E61" s="38"/>
      <c r="F61" s="39"/>
      <c r="G61" s="40"/>
      <c r="H61" s="40"/>
      <c r="I61" s="40"/>
      <c r="J61" s="40"/>
      <c r="K61" s="40"/>
      <c r="L61" s="40"/>
      <c r="M61" s="40"/>
      <c r="N61" s="40"/>
    </row>
    <row r="62" spans="3:22" ht="15.75">
      <c r="C62" s="44"/>
      <c r="D62" s="44"/>
      <c r="E62" s="38"/>
      <c r="F62" s="41"/>
      <c r="G62" s="40"/>
      <c r="H62" s="40"/>
      <c r="I62" s="40"/>
      <c r="J62" s="40"/>
      <c r="K62" s="40"/>
      <c r="L62" s="40"/>
      <c r="M62" s="40"/>
      <c r="N62" s="40"/>
    </row>
    <row r="63" spans="3:22" ht="15">
      <c r="C63" s="42"/>
      <c r="D63" s="42"/>
      <c r="E63" s="38"/>
      <c r="F63" s="39"/>
      <c r="G63" s="40"/>
      <c r="H63" s="40"/>
      <c r="I63" s="40"/>
      <c r="J63" s="40"/>
      <c r="K63" s="40"/>
      <c r="L63" s="40"/>
      <c r="M63" s="40"/>
      <c r="N63" s="40"/>
    </row>
    <row r="64" spans="3:22" ht="15">
      <c r="C64" s="42"/>
      <c r="D64" s="42"/>
      <c r="E64" s="38"/>
      <c r="F64" s="39"/>
      <c r="G64" s="40"/>
      <c r="H64" s="40"/>
      <c r="I64" s="40"/>
      <c r="J64" s="40"/>
      <c r="K64" s="40"/>
      <c r="L64" s="40"/>
      <c r="M64" s="40"/>
      <c r="N64" s="40"/>
    </row>
    <row r="65" spans="3:14" ht="15.75">
      <c r="C65" s="45"/>
      <c r="D65" s="45"/>
      <c r="E65" s="38"/>
      <c r="F65" s="39"/>
      <c r="G65" s="40"/>
      <c r="H65" s="40"/>
      <c r="I65" s="40"/>
      <c r="J65" s="40"/>
      <c r="K65" s="40"/>
      <c r="L65" s="40"/>
      <c r="M65" s="40"/>
      <c r="N65" s="40"/>
    </row>
    <row r="66" spans="3:14" ht="15.75">
      <c r="C66" s="44"/>
      <c r="D66" s="44"/>
      <c r="E66" s="38"/>
      <c r="F66" s="41"/>
      <c r="G66" s="40"/>
      <c r="H66" s="40"/>
      <c r="I66" s="40"/>
      <c r="J66" s="40"/>
      <c r="K66" s="40"/>
      <c r="L66" s="40"/>
      <c r="M66" s="40"/>
      <c r="N66" s="40"/>
    </row>
    <row r="67" spans="3:14" ht="15">
      <c r="C67" s="42"/>
      <c r="D67" s="42"/>
      <c r="E67" s="38"/>
      <c r="F67" s="39"/>
      <c r="G67" s="40"/>
      <c r="H67" s="40"/>
      <c r="I67" s="40"/>
      <c r="J67" s="40"/>
      <c r="K67" s="40"/>
      <c r="L67" s="40"/>
      <c r="M67" s="40"/>
      <c r="N67" s="40"/>
    </row>
    <row r="68" spans="3:14" ht="15">
      <c r="C68" s="42"/>
      <c r="D68" s="42"/>
      <c r="E68" s="38"/>
      <c r="F68" s="39"/>
      <c r="G68" s="40"/>
      <c r="H68" s="40"/>
      <c r="I68" s="40"/>
      <c r="J68" s="40"/>
      <c r="K68" s="40"/>
      <c r="L68" s="40"/>
      <c r="M68" s="40"/>
      <c r="N68" s="40"/>
    </row>
    <row r="69" spans="3:14" ht="15.75">
      <c r="C69" s="37"/>
      <c r="D69" s="37"/>
      <c r="E69" s="38"/>
      <c r="F69" s="39"/>
      <c r="G69" s="40"/>
      <c r="H69" s="40"/>
      <c r="I69" s="40"/>
      <c r="J69" s="40"/>
      <c r="K69" s="40"/>
      <c r="L69" s="40"/>
      <c r="M69" s="40"/>
      <c r="N69" s="40"/>
    </row>
    <row r="70" spans="3:14" ht="15.75">
      <c r="C70" s="37"/>
      <c r="D70" s="37"/>
      <c r="E70" s="38"/>
      <c r="F70" s="41"/>
      <c r="G70" s="40"/>
      <c r="H70" s="40"/>
      <c r="I70" s="40"/>
      <c r="J70" s="40"/>
      <c r="K70" s="40"/>
      <c r="L70" s="40"/>
      <c r="M70" s="40"/>
      <c r="N70" s="40"/>
    </row>
    <row r="71" spans="3:14" ht="15">
      <c r="C71" s="42"/>
      <c r="D71" s="42"/>
      <c r="E71" s="38"/>
      <c r="F71" s="39"/>
      <c r="G71" s="40"/>
      <c r="H71" s="40"/>
      <c r="I71" s="40"/>
      <c r="J71" s="40"/>
      <c r="K71" s="40"/>
      <c r="L71" s="40"/>
      <c r="M71" s="40"/>
      <c r="N71" s="40"/>
    </row>
    <row r="72" spans="3:14" ht="15">
      <c r="C72" s="42"/>
      <c r="D72" s="42"/>
      <c r="E72" s="38"/>
      <c r="F72" s="39"/>
      <c r="G72" s="40"/>
      <c r="H72" s="40"/>
      <c r="I72" s="40"/>
      <c r="J72" s="40"/>
      <c r="K72" s="40"/>
      <c r="L72" s="40"/>
      <c r="M72" s="40"/>
      <c r="N72" s="40"/>
    </row>
    <row r="73" spans="3:14" ht="15.75">
      <c r="C73" s="44"/>
      <c r="D73" s="44"/>
      <c r="E73" s="38"/>
      <c r="F73" s="39"/>
      <c r="G73" s="40"/>
      <c r="H73" s="40"/>
      <c r="I73" s="40"/>
      <c r="J73" s="40"/>
      <c r="K73" s="40"/>
      <c r="L73" s="40"/>
      <c r="M73" s="40"/>
      <c r="N73" s="40"/>
    </row>
    <row r="74" spans="3:14" ht="12.75" customHeight="1">
      <c r="C74" s="46"/>
      <c r="D74" s="46"/>
      <c r="E74" s="38"/>
      <c r="F74" s="39"/>
      <c r="G74" s="40"/>
      <c r="H74" s="40"/>
      <c r="I74" s="40"/>
      <c r="J74" s="40"/>
      <c r="K74" s="40"/>
      <c r="L74" s="40"/>
      <c r="M74" s="40"/>
      <c r="N74" s="40"/>
    </row>
    <row r="75" spans="3:14" ht="12.75" customHeight="1">
      <c r="C75" s="42"/>
      <c r="D75" s="42"/>
      <c r="E75" s="38"/>
      <c r="F75" s="39"/>
      <c r="G75" s="40"/>
      <c r="H75" s="40"/>
      <c r="I75" s="40"/>
      <c r="J75" s="40"/>
      <c r="K75" s="40"/>
      <c r="L75" s="40"/>
      <c r="M75" s="40"/>
      <c r="N75" s="40"/>
    </row>
    <row r="76" spans="3:14" ht="12.75" customHeight="1">
      <c r="C76" s="42"/>
      <c r="D76" s="42"/>
      <c r="E76" s="38"/>
      <c r="F76" s="39"/>
      <c r="G76" s="40"/>
      <c r="H76" s="40"/>
      <c r="I76" s="40"/>
      <c r="J76" s="40"/>
      <c r="K76" s="40"/>
      <c r="L76" s="40"/>
      <c r="M76" s="40"/>
      <c r="N76" s="40"/>
    </row>
    <row r="77" spans="3:14" ht="15.75">
      <c r="C77" s="37"/>
      <c r="D77" s="37"/>
      <c r="E77" s="38"/>
      <c r="F77" s="39"/>
      <c r="G77" s="40"/>
      <c r="H77" s="40"/>
      <c r="I77" s="40"/>
      <c r="J77" s="40"/>
      <c r="K77" s="40"/>
      <c r="L77" s="40"/>
      <c r="M77" s="40"/>
      <c r="N77" s="40"/>
    </row>
    <row r="78" spans="3:14" ht="15.75">
      <c r="C78" s="44"/>
      <c r="D78" s="44"/>
      <c r="E78" s="38"/>
      <c r="F78" s="41"/>
      <c r="G78" s="40"/>
      <c r="H78" s="40"/>
      <c r="I78" s="40"/>
      <c r="J78" s="40"/>
      <c r="K78" s="40"/>
      <c r="L78" s="40"/>
      <c r="M78" s="40"/>
      <c r="N78" s="40"/>
    </row>
    <row r="79" spans="3:14" ht="12.75" customHeight="1">
      <c r="C79" s="42"/>
      <c r="D79" s="42"/>
      <c r="E79" s="38"/>
      <c r="F79" s="39"/>
      <c r="G79" s="40"/>
      <c r="H79" s="40"/>
      <c r="I79" s="40"/>
      <c r="J79" s="40"/>
      <c r="K79" s="40"/>
      <c r="L79" s="40"/>
      <c r="M79" s="40"/>
      <c r="N79" s="40"/>
    </row>
    <row r="80" spans="3:14" ht="15">
      <c r="C80" s="42"/>
      <c r="D80" s="42"/>
      <c r="E80" s="38"/>
      <c r="F80" s="39"/>
      <c r="G80" s="40"/>
      <c r="H80" s="40"/>
      <c r="I80" s="40"/>
      <c r="J80" s="40"/>
      <c r="K80" s="40"/>
      <c r="L80" s="40"/>
      <c r="M80" s="40"/>
      <c r="N80" s="40"/>
    </row>
    <row r="81" spans="3:14" ht="15">
      <c r="C81" s="42"/>
      <c r="D81" s="42"/>
      <c r="E81" s="38"/>
      <c r="F81" s="39"/>
      <c r="G81" s="40"/>
      <c r="H81" s="40"/>
      <c r="I81" s="40"/>
      <c r="J81" s="40"/>
      <c r="K81" s="40"/>
      <c r="L81" s="40"/>
      <c r="M81" s="40"/>
      <c r="N81" s="40"/>
    </row>
    <row r="82" spans="3:14" ht="15.75">
      <c r="C82" s="44"/>
      <c r="D82" s="44"/>
      <c r="E82" s="38"/>
      <c r="F82" s="39"/>
      <c r="G82" s="40"/>
      <c r="H82" s="40"/>
      <c r="I82" s="40"/>
      <c r="J82" s="40"/>
      <c r="K82" s="40"/>
      <c r="L82" s="40"/>
      <c r="M82" s="40"/>
      <c r="N82" s="40"/>
    </row>
    <row r="83" spans="3:14" ht="15">
      <c r="C83" s="46"/>
      <c r="D83" s="46"/>
      <c r="E83" s="38"/>
      <c r="F83" s="39"/>
      <c r="G83" s="40"/>
      <c r="H83" s="40"/>
      <c r="I83" s="40"/>
      <c r="J83" s="40"/>
      <c r="K83" s="40"/>
      <c r="L83" s="40"/>
      <c r="M83" s="40"/>
      <c r="N83" s="40"/>
    </row>
    <row r="84" spans="3:14" ht="15">
      <c r="C84" s="42"/>
      <c r="D84" s="42"/>
      <c r="E84" s="38"/>
      <c r="F84" s="39"/>
      <c r="G84" s="40"/>
      <c r="H84" s="40"/>
      <c r="I84" s="40"/>
      <c r="J84" s="40"/>
      <c r="K84" s="40"/>
      <c r="L84" s="40"/>
      <c r="M84" s="40"/>
      <c r="N84" s="40"/>
    </row>
    <row r="85" spans="3:14" ht="12.75" customHeight="1">
      <c r="C85" s="37"/>
      <c r="D85" s="37"/>
      <c r="E85" s="38"/>
      <c r="F85" s="39"/>
      <c r="G85" s="40"/>
      <c r="H85" s="40"/>
      <c r="I85" s="40"/>
      <c r="J85" s="40"/>
      <c r="K85" s="40"/>
      <c r="L85" s="40"/>
      <c r="M85" s="40"/>
      <c r="N85" s="40"/>
    </row>
    <row r="86" spans="3:14" ht="15.75">
      <c r="C86" s="44"/>
      <c r="D86" s="44"/>
      <c r="E86" s="38"/>
      <c r="F86" s="41"/>
      <c r="G86" s="40"/>
      <c r="H86" s="40"/>
      <c r="I86" s="40"/>
      <c r="J86" s="40"/>
      <c r="K86" s="40"/>
      <c r="L86" s="40"/>
      <c r="M86" s="40"/>
      <c r="N86" s="40"/>
    </row>
    <row r="87" spans="3:14" ht="15">
      <c r="C87" s="42"/>
      <c r="D87" s="42"/>
      <c r="E87" s="38"/>
      <c r="F87" s="39"/>
      <c r="G87" s="40"/>
      <c r="H87" s="40"/>
      <c r="I87" s="40"/>
      <c r="J87" s="40"/>
      <c r="K87" s="40"/>
      <c r="L87" s="40"/>
      <c r="M87" s="40"/>
      <c r="N87" s="40"/>
    </row>
    <row r="88" spans="3:14" ht="15.75">
      <c r="C88" s="37"/>
      <c r="D88" s="37"/>
      <c r="E88" s="38"/>
      <c r="F88" s="39"/>
      <c r="G88" s="40"/>
      <c r="H88" s="40"/>
      <c r="I88" s="40"/>
      <c r="J88" s="40"/>
      <c r="K88" s="40"/>
      <c r="L88" s="40"/>
      <c r="M88" s="40"/>
      <c r="N88" s="40"/>
    </row>
    <row r="89" spans="3:14" ht="15.75">
      <c r="C89" s="37"/>
      <c r="D89" s="37"/>
      <c r="E89" s="38"/>
      <c r="F89" s="41"/>
      <c r="G89" s="40"/>
      <c r="H89" s="40"/>
      <c r="I89" s="40"/>
      <c r="J89" s="40"/>
      <c r="K89" s="40"/>
      <c r="L89" s="40"/>
      <c r="M89" s="40"/>
      <c r="N89" s="40"/>
    </row>
    <row r="90" spans="3:14" ht="12.75" customHeight="1">
      <c r="C90" s="42"/>
      <c r="D90" s="42"/>
      <c r="E90" s="38"/>
      <c r="F90" s="39"/>
      <c r="G90" s="40"/>
      <c r="H90" s="40"/>
      <c r="I90" s="40"/>
      <c r="J90" s="40"/>
      <c r="K90" s="40"/>
      <c r="L90" s="40"/>
      <c r="M90" s="40"/>
      <c r="N90" s="40"/>
    </row>
    <row r="91" spans="3:14" ht="15">
      <c r="C91" s="42"/>
      <c r="D91" s="42"/>
      <c r="E91" s="38"/>
      <c r="F91" s="41"/>
      <c r="G91" s="40"/>
      <c r="H91" s="40"/>
      <c r="I91" s="40"/>
      <c r="J91" s="40"/>
      <c r="K91" s="40"/>
      <c r="L91" s="40"/>
      <c r="M91" s="40"/>
      <c r="N91" s="40"/>
    </row>
    <row r="92" spans="3:14" ht="15">
      <c r="C92" s="42"/>
      <c r="D92" s="42"/>
      <c r="E92" s="38"/>
      <c r="F92" s="39"/>
      <c r="G92" s="40"/>
      <c r="H92" s="40"/>
      <c r="I92" s="40"/>
      <c r="J92" s="40"/>
      <c r="K92" s="40"/>
      <c r="L92" s="40"/>
      <c r="M92" s="40"/>
      <c r="N92" s="40"/>
    </row>
    <row r="93" spans="3:14" ht="15.75">
      <c r="C93" s="44"/>
      <c r="D93" s="44"/>
      <c r="E93" s="38"/>
      <c r="F93" s="39"/>
      <c r="G93" s="40"/>
      <c r="H93" s="40"/>
      <c r="I93" s="40"/>
      <c r="J93" s="40"/>
      <c r="K93" s="40"/>
      <c r="L93" s="40"/>
      <c r="M93" s="40"/>
      <c r="N93" s="40"/>
    </row>
    <row r="94" spans="3:14" ht="15">
      <c r="C94" s="46"/>
      <c r="D94" s="46"/>
      <c r="E94" s="38"/>
      <c r="F94" s="39"/>
      <c r="G94" s="40"/>
      <c r="H94" s="40"/>
      <c r="I94" s="40"/>
      <c r="J94" s="40"/>
      <c r="K94" s="40"/>
      <c r="L94" s="40"/>
      <c r="M94" s="40"/>
      <c r="N94" s="40"/>
    </row>
    <row r="95" spans="3:14" ht="15.75">
      <c r="C95" s="37"/>
      <c r="D95" s="37"/>
      <c r="E95" s="38"/>
      <c r="F95" s="39"/>
      <c r="G95" s="40"/>
      <c r="H95" s="40"/>
      <c r="I95" s="40"/>
      <c r="J95" s="40"/>
      <c r="K95" s="40"/>
      <c r="L95" s="40"/>
      <c r="M95" s="40"/>
      <c r="N95" s="40"/>
    </row>
    <row r="96" spans="3:14" ht="15.75">
      <c r="C96" s="44"/>
      <c r="D96" s="44"/>
      <c r="E96" s="38"/>
      <c r="F96" s="41"/>
      <c r="G96" s="40"/>
      <c r="H96" s="40"/>
      <c r="I96" s="40"/>
      <c r="J96" s="40"/>
      <c r="K96" s="40"/>
      <c r="L96" s="40"/>
      <c r="M96" s="40"/>
      <c r="N96" s="40"/>
    </row>
    <row r="97" spans="3:14" ht="15">
      <c r="C97" s="42"/>
      <c r="D97" s="42"/>
      <c r="E97" s="38"/>
      <c r="F97" s="39"/>
      <c r="G97" s="40"/>
      <c r="H97" s="40"/>
      <c r="I97" s="40"/>
      <c r="J97" s="40"/>
      <c r="K97" s="40"/>
      <c r="L97" s="40"/>
      <c r="M97" s="40"/>
      <c r="N97" s="40"/>
    </row>
    <row r="98" spans="3:14" ht="15">
      <c r="C98" s="42"/>
      <c r="D98" s="42"/>
      <c r="E98" s="38"/>
      <c r="F98" s="39"/>
      <c r="G98" s="40"/>
      <c r="H98" s="40"/>
      <c r="I98" s="40"/>
      <c r="J98" s="40"/>
      <c r="K98" s="40"/>
      <c r="L98" s="40"/>
      <c r="M98" s="40"/>
      <c r="N98" s="40"/>
    </row>
    <row r="99" spans="3:14" ht="15">
      <c r="C99" s="42"/>
      <c r="D99" s="42"/>
      <c r="E99" s="38"/>
      <c r="F99" s="41"/>
      <c r="G99" s="40"/>
      <c r="H99" s="40"/>
      <c r="I99" s="40"/>
      <c r="J99" s="40"/>
      <c r="K99" s="40"/>
      <c r="L99" s="40"/>
      <c r="M99" s="40"/>
      <c r="N99" s="40"/>
    </row>
    <row r="100" spans="3:14" ht="15">
      <c r="C100" s="42"/>
      <c r="D100" s="42"/>
      <c r="E100" s="38"/>
      <c r="F100" s="39"/>
      <c r="G100" s="40"/>
      <c r="H100" s="40"/>
      <c r="I100" s="40"/>
      <c r="J100" s="40"/>
      <c r="K100" s="40"/>
      <c r="L100" s="40"/>
      <c r="M100" s="40"/>
      <c r="N100" s="40"/>
    </row>
    <row r="101" spans="3:14" ht="15">
      <c r="C101" s="42"/>
      <c r="D101" s="42"/>
      <c r="E101" s="38"/>
      <c r="F101" s="41"/>
      <c r="G101" s="40"/>
      <c r="H101" s="40"/>
      <c r="I101" s="40"/>
      <c r="J101" s="40"/>
      <c r="K101" s="40"/>
      <c r="L101" s="40"/>
      <c r="M101" s="40"/>
      <c r="N101" s="40"/>
    </row>
    <row r="102" spans="3:14" ht="15">
      <c r="C102" s="42"/>
      <c r="D102" s="42"/>
      <c r="E102" s="38"/>
      <c r="F102" s="39"/>
      <c r="G102" s="40"/>
      <c r="H102" s="40"/>
      <c r="I102" s="40"/>
      <c r="J102" s="40"/>
      <c r="K102" s="40"/>
      <c r="L102" s="40"/>
      <c r="M102" s="40"/>
      <c r="N102" s="40"/>
    </row>
    <row r="103" spans="3:14" ht="15.75">
      <c r="C103" s="44"/>
      <c r="D103" s="44"/>
      <c r="E103" s="38"/>
      <c r="F103" s="39"/>
      <c r="G103" s="40"/>
      <c r="H103" s="40"/>
      <c r="I103" s="40"/>
      <c r="J103" s="40"/>
      <c r="K103" s="40"/>
      <c r="L103" s="40"/>
      <c r="M103" s="40"/>
      <c r="N103" s="40"/>
    </row>
    <row r="104" spans="3:14" ht="15">
      <c r="C104" s="46"/>
      <c r="D104" s="46"/>
      <c r="E104" s="38"/>
      <c r="F104" s="39"/>
      <c r="G104" s="40"/>
      <c r="H104" s="40"/>
      <c r="I104" s="40"/>
      <c r="J104" s="40"/>
      <c r="K104" s="40"/>
      <c r="L104" s="40"/>
      <c r="M104" s="40"/>
      <c r="N104" s="40"/>
    </row>
    <row r="105" spans="3:14" ht="15">
      <c r="C105" s="42"/>
      <c r="D105" s="42"/>
      <c r="E105" s="38"/>
      <c r="F105" s="39"/>
      <c r="G105" s="40"/>
      <c r="H105" s="40"/>
      <c r="I105" s="40"/>
      <c r="J105" s="40"/>
      <c r="K105" s="40"/>
      <c r="L105" s="40"/>
      <c r="M105" s="40"/>
      <c r="N105" s="40"/>
    </row>
    <row r="106" spans="3:14" ht="15">
      <c r="C106" s="42"/>
      <c r="D106" s="42"/>
      <c r="E106" s="38"/>
      <c r="F106" s="39"/>
      <c r="G106" s="40"/>
      <c r="H106" s="40"/>
      <c r="I106" s="40"/>
      <c r="J106" s="40"/>
      <c r="K106" s="40"/>
      <c r="L106" s="40"/>
      <c r="M106" s="40"/>
      <c r="N106" s="40"/>
    </row>
    <row r="107" spans="3:14" ht="15.75">
      <c r="C107" s="37"/>
      <c r="D107" s="37"/>
      <c r="E107" s="38"/>
      <c r="F107" s="39"/>
      <c r="G107" s="40"/>
      <c r="H107" s="40"/>
      <c r="I107" s="40"/>
      <c r="J107" s="40"/>
      <c r="K107" s="40"/>
      <c r="L107" s="40"/>
      <c r="M107" s="40"/>
      <c r="N107" s="40"/>
    </row>
    <row r="108" spans="3:14" ht="15.75">
      <c r="C108" s="44"/>
      <c r="D108" s="44"/>
      <c r="E108" s="38"/>
      <c r="F108" s="41"/>
      <c r="G108" s="40"/>
      <c r="H108" s="40"/>
      <c r="I108" s="40"/>
      <c r="J108" s="40"/>
      <c r="K108" s="40"/>
      <c r="L108" s="40"/>
      <c r="M108" s="40"/>
      <c r="N108" s="40"/>
    </row>
    <row r="109" spans="3:14" ht="15">
      <c r="C109" s="42"/>
      <c r="D109" s="42"/>
      <c r="E109" s="38"/>
      <c r="F109" s="41"/>
      <c r="G109" s="40"/>
      <c r="H109" s="40"/>
      <c r="I109" s="40"/>
      <c r="J109" s="40"/>
      <c r="K109" s="40"/>
      <c r="L109" s="40"/>
      <c r="M109" s="40"/>
      <c r="N109" s="40"/>
    </row>
    <row r="110" spans="3:14" ht="15">
      <c r="C110" s="42"/>
      <c r="D110" s="42"/>
      <c r="E110" s="38"/>
      <c r="F110" s="39"/>
      <c r="G110" s="40"/>
      <c r="H110" s="40"/>
      <c r="I110" s="40"/>
      <c r="J110" s="40"/>
      <c r="K110" s="40"/>
      <c r="L110" s="40"/>
      <c r="M110" s="40"/>
      <c r="N110" s="40"/>
    </row>
    <row r="111" spans="3:14" ht="15.75">
      <c r="C111" s="44"/>
      <c r="D111" s="44"/>
      <c r="E111" s="38"/>
      <c r="F111" s="39"/>
      <c r="G111" s="40"/>
      <c r="H111" s="40"/>
      <c r="I111" s="40"/>
      <c r="J111" s="40"/>
      <c r="K111" s="40"/>
      <c r="L111" s="40"/>
      <c r="M111" s="40"/>
      <c r="N111" s="40"/>
    </row>
    <row r="112" spans="3:14" ht="15">
      <c r="C112" s="46"/>
      <c r="D112" s="46"/>
      <c r="E112" s="38"/>
      <c r="F112" s="39"/>
      <c r="G112" s="40"/>
      <c r="H112" s="40"/>
      <c r="I112" s="40"/>
      <c r="J112" s="40"/>
      <c r="K112" s="40"/>
      <c r="L112" s="40"/>
      <c r="M112" s="40"/>
      <c r="N112" s="40"/>
    </row>
    <row r="113" spans="3:14" ht="15">
      <c r="C113" s="42"/>
      <c r="D113" s="42"/>
      <c r="E113" s="38"/>
      <c r="F113" s="39"/>
      <c r="G113" s="40"/>
      <c r="H113" s="40"/>
      <c r="I113" s="40"/>
      <c r="J113" s="40"/>
      <c r="K113" s="40"/>
      <c r="L113" s="40"/>
      <c r="M113" s="40"/>
      <c r="N113" s="40"/>
    </row>
    <row r="114" spans="3:14" ht="15.75">
      <c r="C114" s="44"/>
      <c r="D114" s="44"/>
      <c r="E114" s="38"/>
      <c r="F114" s="39"/>
      <c r="G114" s="40"/>
      <c r="H114" s="40"/>
      <c r="I114" s="40"/>
      <c r="J114" s="40"/>
      <c r="K114" s="40"/>
      <c r="L114" s="40"/>
      <c r="M114" s="40"/>
      <c r="N114" s="40"/>
    </row>
    <row r="115" spans="3:14" ht="15">
      <c r="C115" s="42"/>
      <c r="D115" s="42"/>
      <c r="E115" s="38"/>
      <c r="F115" s="39"/>
      <c r="G115" s="40"/>
      <c r="H115" s="40"/>
      <c r="I115" s="40"/>
      <c r="J115" s="40"/>
      <c r="K115" s="40"/>
      <c r="L115" s="40"/>
      <c r="M115" s="40"/>
      <c r="N115" s="40"/>
    </row>
    <row r="116" spans="3:14" ht="15.75">
      <c r="C116" s="37"/>
      <c r="D116" s="37"/>
      <c r="E116" s="38"/>
      <c r="F116" s="39"/>
      <c r="G116" s="40"/>
      <c r="H116" s="40"/>
      <c r="I116" s="40"/>
      <c r="J116" s="40"/>
      <c r="K116" s="40"/>
      <c r="L116" s="40"/>
      <c r="M116" s="40"/>
      <c r="N116" s="40"/>
    </row>
    <row r="117" spans="3:14" ht="15.75">
      <c r="C117" s="44"/>
      <c r="D117" s="44"/>
      <c r="E117" s="38"/>
      <c r="F117" s="41"/>
      <c r="G117" s="40"/>
      <c r="H117" s="40"/>
      <c r="I117" s="40"/>
      <c r="J117" s="40"/>
      <c r="K117" s="40"/>
      <c r="L117" s="40"/>
      <c r="M117" s="40"/>
      <c r="N117" s="40"/>
    </row>
    <row r="118" spans="3:14" ht="15">
      <c r="C118" s="42"/>
      <c r="D118" s="42"/>
      <c r="E118" s="38"/>
      <c r="F118" s="39"/>
      <c r="G118" s="40"/>
      <c r="H118" s="40"/>
      <c r="I118" s="40"/>
      <c r="J118" s="40"/>
      <c r="K118" s="40"/>
      <c r="L118" s="40"/>
      <c r="M118" s="40"/>
      <c r="N118" s="40"/>
    </row>
    <row r="119" spans="3:14" ht="12.75" customHeight="1">
      <c r="C119" s="42"/>
      <c r="D119" s="42"/>
      <c r="E119" s="38"/>
      <c r="F119" s="41"/>
      <c r="G119" s="40"/>
      <c r="H119" s="40"/>
      <c r="I119" s="40"/>
      <c r="J119" s="40"/>
      <c r="K119" s="40"/>
      <c r="L119" s="40"/>
      <c r="M119" s="40"/>
      <c r="N119" s="40"/>
    </row>
    <row r="120" spans="3:14" ht="15">
      <c r="C120" s="42"/>
      <c r="D120" s="42"/>
      <c r="E120" s="38"/>
      <c r="F120" s="41"/>
      <c r="G120" s="40"/>
      <c r="H120" s="40"/>
      <c r="I120" s="40"/>
      <c r="J120" s="40"/>
      <c r="K120" s="40"/>
      <c r="L120" s="40"/>
      <c r="M120" s="40"/>
      <c r="N120" s="40"/>
    </row>
    <row r="121" spans="3:14" ht="15.75">
      <c r="C121" s="44"/>
      <c r="D121" s="44"/>
      <c r="E121" s="38"/>
      <c r="F121" s="39"/>
      <c r="G121" s="40"/>
      <c r="H121" s="40"/>
      <c r="I121" s="40"/>
      <c r="J121" s="40"/>
      <c r="K121" s="40"/>
      <c r="L121" s="40"/>
      <c r="M121" s="40"/>
      <c r="N121" s="40"/>
    </row>
    <row r="122" spans="3:14" ht="15">
      <c r="C122" s="46"/>
      <c r="D122" s="46"/>
      <c r="E122" s="38"/>
      <c r="F122" s="39"/>
      <c r="G122" s="40"/>
      <c r="H122" s="40"/>
      <c r="I122" s="40"/>
      <c r="J122" s="40"/>
      <c r="K122" s="40"/>
      <c r="L122" s="40"/>
      <c r="M122" s="40"/>
      <c r="N122" s="40"/>
    </row>
    <row r="123" spans="3:14" ht="15">
      <c r="C123" s="42"/>
      <c r="D123" s="42"/>
      <c r="E123" s="38"/>
      <c r="F123" s="39"/>
      <c r="G123" s="40"/>
      <c r="H123" s="40"/>
      <c r="I123" s="40"/>
      <c r="J123" s="40"/>
      <c r="K123" s="40"/>
      <c r="L123" s="40"/>
      <c r="M123" s="40"/>
      <c r="N123" s="40"/>
    </row>
    <row r="124" spans="3:14" ht="15">
      <c r="C124" s="42"/>
      <c r="D124" s="42"/>
      <c r="E124" s="38"/>
      <c r="F124" s="39"/>
      <c r="G124" s="40"/>
      <c r="H124" s="40"/>
      <c r="I124" s="40"/>
      <c r="J124" s="40"/>
      <c r="K124" s="40"/>
      <c r="L124" s="40"/>
      <c r="M124" s="40"/>
      <c r="N124" s="40"/>
    </row>
    <row r="125" spans="3:14" ht="15.75">
      <c r="C125" s="37"/>
      <c r="D125" s="37"/>
      <c r="E125" s="38"/>
      <c r="F125" s="39"/>
      <c r="G125" s="40"/>
      <c r="H125" s="40"/>
      <c r="I125" s="40"/>
      <c r="J125" s="40"/>
      <c r="K125" s="40"/>
      <c r="L125" s="40"/>
      <c r="M125" s="40"/>
      <c r="N125" s="40"/>
    </row>
    <row r="126" spans="3:14" ht="15.75">
      <c r="C126" s="44"/>
      <c r="D126" s="44"/>
      <c r="E126" s="38"/>
      <c r="F126" s="41"/>
      <c r="G126" s="40"/>
      <c r="H126" s="40"/>
      <c r="I126" s="40"/>
      <c r="J126" s="40"/>
      <c r="K126" s="40"/>
      <c r="L126" s="40"/>
      <c r="M126" s="40"/>
      <c r="N126" s="40"/>
    </row>
    <row r="127" spans="3:14" ht="15">
      <c r="C127" s="42"/>
      <c r="D127" s="42"/>
      <c r="E127" s="38"/>
      <c r="F127" s="39"/>
      <c r="G127" s="40"/>
      <c r="H127" s="40"/>
      <c r="I127" s="40"/>
      <c r="J127" s="40"/>
      <c r="K127" s="40"/>
      <c r="L127" s="40"/>
      <c r="M127" s="40"/>
      <c r="N127" s="40"/>
    </row>
    <row r="128" spans="3:14" ht="15.75">
      <c r="C128" s="44"/>
      <c r="D128" s="44"/>
      <c r="E128" s="38"/>
      <c r="F128" s="39"/>
      <c r="G128" s="40"/>
      <c r="H128" s="40"/>
      <c r="I128" s="40"/>
      <c r="J128" s="40"/>
      <c r="K128" s="40"/>
      <c r="L128" s="40"/>
      <c r="M128" s="40"/>
      <c r="N128" s="40"/>
    </row>
    <row r="129" spans="3:14" ht="15">
      <c r="C129" s="46"/>
      <c r="D129" s="46"/>
      <c r="E129" s="38"/>
      <c r="F129" s="39"/>
      <c r="G129" s="40"/>
      <c r="H129" s="40"/>
      <c r="I129" s="40"/>
      <c r="J129" s="40"/>
      <c r="K129" s="40"/>
      <c r="L129" s="40"/>
      <c r="M129" s="40"/>
      <c r="N129" s="40"/>
    </row>
    <row r="130" spans="3:14" ht="15">
      <c r="C130" s="42"/>
      <c r="D130" s="42"/>
      <c r="E130" s="38"/>
      <c r="F130" s="39"/>
      <c r="G130" s="40"/>
      <c r="H130" s="40"/>
      <c r="I130" s="40"/>
      <c r="J130" s="40"/>
      <c r="K130" s="40"/>
      <c r="L130" s="40"/>
      <c r="M130" s="40"/>
      <c r="N130" s="40"/>
    </row>
    <row r="131" spans="3:14" ht="15.75">
      <c r="C131" s="37"/>
      <c r="D131" s="37"/>
      <c r="E131" s="38"/>
      <c r="F131" s="39"/>
      <c r="G131" s="40"/>
      <c r="H131" s="40"/>
      <c r="I131" s="40"/>
      <c r="J131" s="40"/>
      <c r="K131" s="40"/>
      <c r="L131" s="40"/>
      <c r="M131" s="40"/>
      <c r="N131" s="40"/>
    </row>
    <row r="132" spans="3:14" ht="15.75">
      <c r="C132" s="44"/>
      <c r="D132" s="44"/>
      <c r="E132" s="38"/>
      <c r="F132" s="41"/>
      <c r="G132" s="40"/>
      <c r="H132" s="40"/>
      <c r="I132" s="40"/>
      <c r="J132" s="40"/>
      <c r="K132" s="40"/>
      <c r="L132" s="40"/>
      <c r="M132" s="40"/>
      <c r="N132" s="40"/>
    </row>
    <row r="133" spans="3:14" ht="15">
      <c r="C133" s="42"/>
      <c r="D133" s="42"/>
      <c r="E133" s="38"/>
      <c r="F133" s="41"/>
      <c r="G133" s="40"/>
      <c r="H133" s="40"/>
      <c r="I133" s="40"/>
      <c r="J133" s="40"/>
      <c r="K133" s="40"/>
      <c r="L133" s="40"/>
      <c r="M133" s="40"/>
      <c r="N133" s="40"/>
    </row>
    <row r="134" spans="3:14" ht="15">
      <c r="C134" s="42"/>
      <c r="D134" s="42"/>
      <c r="E134" s="38"/>
      <c r="F134" s="41"/>
      <c r="G134" s="40"/>
      <c r="H134" s="40"/>
      <c r="I134" s="40"/>
      <c r="J134" s="40"/>
      <c r="K134" s="40"/>
      <c r="L134" s="40"/>
      <c r="M134" s="40"/>
      <c r="N134" s="40"/>
    </row>
    <row r="135" spans="3:14" ht="15.75">
      <c r="C135" s="44"/>
      <c r="D135" s="44"/>
      <c r="E135" s="38"/>
      <c r="F135" s="39"/>
      <c r="G135" s="40"/>
      <c r="H135" s="40"/>
      <c r="I135" s="40"/>
      <c r="J135" s="40"/>
      <c r="K135" s="40"/>
      <c r="L135" s="40"/>
      <c r="M135" s="40"/>
      <c r="N135" s="40"/>
    </row>
    <row r="136" spans="3:14" ht="12.75" customHeight="1">
      <c r="C136" s="46"/>
      <c r="D136" s="46"/>
      <c r="E136" s="38"/>
      <c r="F136" s="39"/>
      <c r="G136" s="40"/>
      <c r="H136" s="40"/>
      <c r="I136" s="40"/>
      <c r="J136" s="40"/>
      <c r="K136" s="40"/>
      <c r="L136" s="40"/>
      <c r="M136" s="40"/>
      <c r="N136" s="40"/>
    </row>
    <row r="137" spans="3:14" ht="15">
      <c r="C137" s="42"/>
      <c r="D137" s="42"/>
      <c r="E137" s="38"/>
      <c r="F137" s="39"/>
      <c r="G137" s="40"/>
      <c r="H137" s="40"/>
      <c r="I137" s="40"/>
      <c r="J137" s="40"/>
      <c r="K137" s="40"/>
      <c r="L137" s="40"/>
      <c r="M137" s="40"/>
      <c r="N137" s="40"/>
    </row>
    <row r="138" spans="3:14" ht="15.75">
      <c r="C138" s="37"/>
      <c r="D138" s="37"/>
      <c r="E138" s="38"/>
      <c r="F138" s="39"/>
      <c r="G138" s="40"/>
      <c r="H138" s="40"/>
      <c r="I138" s="40"/>
      <c r="J138" s="40"/>
      <c r="K138" s="40"/>
      <c r="L138" s="40"/>
      <c r="M138" s="40"/>
      <c r="N138" s="40"/>
    </row>
    <row r="139" spans="3:14" ht="15.75">
      <c r="C139" s="44"/>
      <c r="D139" s="44"/>
      <c r="E139" s="38"/>
      <c r="F139" s="41"/>
      <c r="G139" s="40"/>
      <c r="H139" s="40"/>
      <c r="I139" s="40"/>
      <c r="J139" s="40"/>
      <c r="K139" s="40"/>
      <c r="L139" s="40"/>
      <c r="M139" s="40"/>
      <c r="N139" s="40"/>
    </row>
    <row r="140" spans="3:14" ht="15">
      <c r="C140" s="42"/>
      <c r="D140" s="42"/>
      <c r="E140" s="38"/>
      <c r="F140" s="41"/>
      <c r="G140" s="40"/>
      <c r="H140" s="40"/>
      <c r="I140" s="40"/>
      <c r="J140" s="40"/>
      <c r="K140" s="40"/>
      <c r="L140" s="40"/>
      <c r="M140" s="40"/>
      <c r="N140" s="40"/>
    </row>
    <row r="141" spans="3:14" ht="15.75">
      <c r="C141" s="37"/>
      <c r="D141" s="37"/>
      <c r="E141" s="38"/>
      <c r="F141" s="39"/>
      <c r="G141" s="40"/>
      <c r="H141" s="40"/>
      <c r="I141" s="40"/>
      <c r="J141" s="40"/>
      <c r="K141" s="40"/>
      <c r="L141" s="40"/>
      <c r="M141" s="40"/>
      <c r="N141" s="40"/>
    </row>
    <row r="142" spans="3:14" ht="15.75">
      <c r="C142" s="44"/>
      <c r="D142" s="44"/>
      <c r="E142" s="38"/>
      <c r="F142" s="41"/>
      <c r="G142" s="40"/>
      <c r="H142" s="40"/>
      <c r="I142" s="40"/>
      <c r="J142" s="40"/>
      <c r="K142" s="40"/>
      <c r="L142" s="40"/>
      <c r="M142" s="40"/>
      <c r="N142" s="40"/>
    </row>
    <row r="143" spans="3:14" ht="15">
      <c r="C143" s="42"/>
      <c r="D143" s="42"/>
      <c r="E143" s="38"/>
      <c r="F143" s="39"/>
      <c r="G143" s="40"/>
      <c r="H143" s="40"/>
      <c r="I143" s="40"/>
      <c r="J143" s="40"/>
      <c r="K143" s="40"/>
      <c r="L143" s="40"/>
      <c r="M143" s="40"/>
      <c r="N143" s="40"/>
    </row>
    <row r="144" spans="3:14" ht="15">
      <c r="C144" s="42"/>
      <c r="D144" s="42"/>
      <c r="E144" s="38"/>
      <c r="F144" s="41"/>
      <c r="G144" s="40"/>
      <c r="H144" s="40"/>
      <c r="I144" s="40"/>
      <c r="J144" s="40"/>
      <c r="K144" s="40"/>
      <c r="L144" s="40"/>
      <c r="M144" s="40"/>
      <c r="N144" s="40"/>
    </row>
    <row r="145" spans="3:14" ht="15">
      <c r="C145" s="42"/>
      <c r="D145" s="42"/>
      <c r="E145" s="38"/>
      <c r="F145" s="41"/>
      <c r="G145" s="40"/>
      <c r="H145" s="40"/>
      <c r="I145" s="40"/>
      <c r="J145" s="40"/>
      <c r="K145" s="40"/>
      <c r="L145" s="40"/>
      <c r="M145" s="40"/>
      <c r="N145" s="40"/>
    </row>
    <row r="146" spans="3:14" ht="15.75">
      <c r="C146" s="44"/>
      <c r="D146" s="44"/>
      <c r="E146" s="38"/>
      <c r="F146" s="39"/>
      <c r="G146" s="40"/>
      <c r="H146" s="40"/>
      <c r="I146" s="40"/>
      <c r="J146" s="40"/>
      <c r="K146" s="40"/>
      <c r="L146" s="40"/>
      <c r="M146" s="40"/>
      <c r="N146" s="40"/>
    </row>
    <row r="147" spans="3:14" ht="15">
      <c r="C147" s="46"/>
      <c r="D147" s="46"/>
      <c r="E147" s="38"/>
      <c r="F147" s="39"/>
      <c r="G147" s="40"/>
      <c r="H147" s="40"/>
      <c r="I147" s="40"/>
      <c r="J147" s="40"/>
      <c r="K147" s="40"/>
      <c r="L147" s="40"/>
      <c r="M147" s="40"/>
      <c r="N147" s="40"/>
    </row>
    <row r="148" spans="3:14" ht="12.75" customHeight="1">
      <c r="C148" s="42"/>
      <c r="D148" s="42"/>
      <c r="E148" s="38"/>
      <c r="F148" s="39"/>
      <c r="G148" s="40"/>
      <c r="H148" s="40"/>
      <c r="I148" s="40"/>
      <c r="J148" s="40"/>
      <c r="K148" s="40"/>
      <c r="L148" s="40"/>
      <c r="M148" s="40"/>
      <c r="N148" s="40"/>
    </row>
  </sheetData>
  <mergeCells count="27">
    <mergeCell ref="O9:AN11"/>
    <mergeCell ref="A29:J30"/>
    <mergeCell ref="A22:J22"/>
    <mergeCell ref="A23:J23"/>
    <mergeCell ref="A24:J24"/>
    <mergeCell ref="A25:J25"/>
    <mergeCell ref="A26:J26"/>
    <mergeCell ref="A27:J27"/>
    <mergeCell ref="A19:C19"/>
    <mergeCell ref="A20:C20"/>
    <mergeCell ref="A13:C13"/>
    <mergeCell ref="A14:C14"/>
    <mergeCell ref="A15:C15"/>
    <mergeCell ref="A17:C17"/>
    <mergeCell ref="A18:C18"/>
    <mergeCell ref="J9:J11"/>
    <mergeCell ref="N9:N11"/>
    <mergeCell ref="A9:C12"/>
    <mergeCell ref="D9:D11"/>
    <mergeCell ref="E9:E11"/>
    <mergeCell ref="F9:F11"/>
    <mergeCell ref="G9:G11"/>
    <mergeCell ref="H9:H11"/>
    <mergeCell ref="I9:I11"/>
    <mergeCell ref="M9:M11"/>
    <mergeCell ref="K9:K11"/>
    <mergeCell ref="L9:L11"/>
  </mergeCells>
  <pageMargins left="0.31496062992125984" right="0.23622047244094491" top="0.98425196850393704" bottom="0.98425196850393704" header="0.51181102362204722" footer="0.51181102362204722"/>
  <pageSetup paperSize="9" scale="65" orientation="landscape" r:id="rId1"/>
  <headerFooter alignWithMargins="0"/>
  <rowBreaks count="1" manualBreakCount="1">
    <brk id="34" max="16383" man="1"/>
  </rowBreaks>
  <colBreaks count="1" manualBreakCount="1">
    <brk id="21" max="33" man="1"/>
  </colBreaks>
  <legacyDrawing r:id="rId2"/>
</worksheet>
</file>

<file path=xl/worksheets/sheet2.xml><?xml version="1.0" encoding="utf-8"?>
<worksheet xmlns="http://schemas.openxmlformats.org/spreadsheetml/2006/main" xmlns:r="http://schemas.openxmlformats.org/officeDocument/2006/relationships">
  <dimension ref="A1:AB108"/>
  <sheetViews>
    <sheetView zoomScaleSheetLayoutView="100" workbookViewId="0">
      <selection activeCell="B5" sqref="B5"/>
    </sheetView>
  </sheetViews>
  <sheetFormatPr defaultRowHeight="12.75"/>
  <cols>
    <col min="1" max="1" width="3.42578125" customWidth="1"/>
    <col min="2" max="2" width="34.7109375" customWidth="1"/>
    <col min="3" max="3" width="9.140625" hidden="1" customWidth="1"/>
    <col min="4" max="10" width="0" hidden="1" customWidth="1"/>
    <col min="11" max="11" width="10.140625" bestFit="1" customWidth="1"/>
    <col min="13" max="13" width="10.140625" bestFit="1" customWidth="1"/>
    <col min="28" max="28" width="0" hidden="1" customWidth="1"/>
  </cols>
  <sheetData>
    <row r="1" spans="1:28">
      <c r="A1" s="51"/>
      <c r="B1" s="52" t="s">
        <v>19</v>
      </c>
      <c r="C1" s="52"/>
      <c r="D1" s="52"/>
      <c r="E1" s="52"/>
      <c r="F1" s="52"/>
      <c r="G1" s="52"/>
      <c r="H1" s="52"/>
      <c r="I1" s="52"/>
      <c r="J1" s="52"/>
      <c r="K1" s="52"/>
      <c r="L1" s="52"/>
      <c r="M1" s="98" t="s">
        <v>6</v>
      </c>
      <c r="N1" s="52"/>
      <c r="O1" s="52"/>
      <c r="Q1" s="52"/>
      <c r="R1" s="52"/>
      <c r="S1" s="52"/>
      <c r="T1" s="52"/>
      <c r="U1" s="52"/>
      <c r="V1" s="52"/>
      <c r="W1" s="52"/>
      <c r="X1" s="52"/>
      <c r="Y1" s="98" t="s">
        <v>6</v>
      </c>
    </row>
    <row r="2" spans="1:28">
      <c r="A2" s="51"/>
      <c r="B2" s="52" t="s">
        <v>5</v>
      </c>
      <c r="C2" s="52"/>
      <c r="D2" s="52"/>
      <c r="E2" s="52"/>
      <c r="F2" s="52"/>
      <c r="G2" s="52"/>
      <c r="H2" s="52"/>
      <c r="I2" s="52"/>
      <c r="J2" s="52"/>
      <c r="K2" s="52"/>
      <c r="L2" s="52"/>
      <c r="M2" s="52"/>
      <c r="N2" s="52"/>
      <c r="O2" s="52"/>
      <c r="P2" s="53"/>
      <c r="Q2" s="52"/>
      <c r="R2" s="52"/>
      <c r="S2" s="52"/>
      <c r="T2" s="52"/>
      <c r="U2" s="52"/>
      <c r="V2" s="52"/>
      <c r="W2" s="52"/>
      <c r="X2" s="52"/>
      <c r="Y2" s="52"/>
    </row>
    <row r="3" spans="1:28">
      <c r="C3" s="123" t="s">
        <v>61</v>
      </c>
      <c r="D3" s="216" t="s">
        <v>61</v>
      </c>
      <c r="E3" s="217"/>
      <c r="F3" s="217"/>
      <c r="G3" s="217"/>
      <c r="H3" s="217"/>
      <c r="I3" s="217"/>
      <c r="J3" s="217"/>
      <c r="K3" s="217"/>
      <c r="L3" s="217"/>
      <c r="M3" s="217"/>
      <c r="N3" s="217"/>
      <c r="O3" s="217"/>
      <c r="P3" s="217"/>
      <c r="Q3" s="217"/>
      <c r="R3" s="99"/>
      <c r="S3" s="99"/>
      <c r="T3" s="99"/>
      <c r="U3" s="99"/>
      <c r="V3" s="99"/>
      <c r="W3" s="99"/>
      <c r="X3" s="99"/>
      <c r="Y3" s="99"/>
    </row>
    <row r="4" spans="1:28">
      <c r="C4" s="124" t="s">
        <v>107</v>
      </c>
      <c r="E4" s="140"/>
      <c r="F4" s="216" t="s">
        <v>138</v>
      </c>
      <c r="G4" s="216"/>
      <c r="H4" s="216"/>
      <c r="I4" s="216"/>
      <c r="J4" s="216"/>
      <c r="K4" s="216"/>
      <c r="L4" s="216"/>
      <c r="M4" s="216"/>
      <c r="N4" s="216"/>
      <c r="O4" s="216"/>
      <c r="P4" s="216"/>
      <c r="Q4" s="140"/>
      <c r="R4" s="99"/>
      <c r="S4" s="99"/>
      <c r="T4" s="99"/>
      <c r="U4" s="99"/>
      <c r="V4" s="99"/>
      <c r="W4" s="99"/>
      <c r="X4" s="99"/>
      <c r="Y4" s="99"/>
    </row>
    <row r="5" spans="1:28">
      <c r="A5" s="54"/>
      <c r="B5" s="63"/>
      <c r="C5" s="63"/>
      <c r="D5" s="63"/>
      <c r="E5" s="63"/>
      <c r="F5" s="55"/>
      <c r="G5" s="55"/>
      <c r="H5" s="55"/>
      <c r="I5" s="55"/>
      <c r="J5" s="55"/>
      <c r="K5" s="55"/>
      <c r="L5" s="55"/>
      <c r="M5" s="60" t="s">
        <v>3</v>
      </c>
      <c r="N5" s="55"/>
      <c r="O5" s="55"/>
      <c r="P5" s="55"/>
      <c r="Q5" s="55"/>
      <c r="R5" s="55"/>
      <c r="S5" s="55"/>
      <c r="T5" s="55"/>
      <c r="U5" s="55"/>
      <c r="V5" s="55"/>
      <c r="W5" s="55"/>
      <c r="X5" s="55"/>
      <c r="Y5" s="60" t="s">
        <v>3</v>
      </c>
    </row>
    <row r="6" spans="1:28" ht="22.5">
      <c r="A6" s="89" t="s">
        <v>0</v>
      </c>
      <c r="B6" s="56" t="s">
        <v>1</v>
      </c>
      <c r="C6" s="57">
        <v>2015</v>
      </c>
      <c r="D6" s="57">
        <v>2016</v>
      </c>
      <c r="E6" s="57">
        <v>2017</v>
      </c>
      <c r="F6" s="57">
        <v>2018</v>
      </c>
      <c r="G6" s="57">
        <v>2019</v>
      </c>
      <c r="H6" s="57">
        <v>2020</v>
      </c>
      <c r="I6" s="57">
        <v>2021</v>
      </c>
      <c r="J6" s="57">
        <v>2022</v>
      </c>
      <c r="K6" s="57">
        <v>2023</v>
      </c>
      <c r="L6" s="57">
        <v>2024</v>
      </c>
      <c r="M6" s="57">
        <v>2025</v>
      </c>
      <c r="N6" s="57">
        <v>2026</v>
      </c>
      <c r="O6" s="57">
        <v>2027</v>
      </c>
      <c r="P6" s="58">
        <v>2028</v>
      </c>
      <c r="Q6" s="58">
        <v>2029</v>
      </c>
      <c r="R6" s="7">
        <v>2030</v>
      </c>
      <c r="S6" s="7">
        <v>2031</v>
      </c>
      <c r="T6" s="7">
        <v>2032</v>
      </c>
      <c r="U6" s="7">
        <v>2033</v>
      </c>
      <c r="V6" s="7">
        <v>2034</v>
      </c>
      <c r="W6" s="7">
        <v>2035</v>
      </c>
      <c r="X6" s="7">
        <v>2036</v>
      </c>
      <c r="Y6" s="7">
        <v>2037</v>
      </c>
      <c r="Z6" s="7">
        <v>2038</v>
      </c>
      <c r="AA6" s="7">
        <v>2039</v>
      </c>
      <c r="AB6" s="7">
        <v>2040</v>
      </c>
    </row>
    <row r="7" spans="1:28" ht="22.5">
      <c r="A7" s="218">
        <v>1</v>
      </c>
      <c r="B7" s="59" t="s">
        <v>90</v>
      </c>
      <c r="C7" s="117">
        <f>C8+C9+C10</f>
        <v>50751.95</v>
      </c>
      <c r="D7" s="117">
        <f t="shared" ref="D7:AB7" si="0">D8+D9+D10</f>
        <v>87543.74924065001</v>
      </c>
      <c r="E7" s="117">
        <f t="shared" si="0"/>
        <v>58431.02</v>
      </c>
      <c r="F7" s="117">
        <f t="shared" si="0"/>
        <v>48344.402498528732</v>
      </c>
      <c r="G7" s="117">
        <f t="shared" si="0"/>
        <v>59220.792498528732</v>
      </c>
      <c r="H7" s="117">
        <f t="shared" si="0"/>
        <v>34060.14</v>
      </c>
      <c r="I7" s="117">
        <f t="shared" si="0"/>
        <v>22418.59</v>
      </c>
      <c r="J7" s="117">
        <f t="shared" si="0"/>
        <v>27562.82</v>
      </c>
      <c r="K7" s="117">
        <f t="shared" si="0"/>
        <v>47902.47</v>
      </c>
      <c r="L7" s="117">
        <f t="shared" si="0"/>
        <v>46206.289999999994</v>
      </c>
      <c r="M7" s="117">
        <f t="shared" si="0"/>
        <v>52790.39</v>
      </c>
      <c r="N7" s="117">
        <f t="shared" si="0"/>
        <v>49466.58</v>
      </c>
      <c r="O7" s="117">
        <f t="shared" si="0"/>
        <v>39630.850000000006</v>
      </c>
      <c r="P7" s="117">
        <f t="shared" si="0"/>
        <v>38075.320000000007</v>
      </c>
      <c r="Q7" s="117">
        <f t="shared" si="0"/>
        <v>36381.72</v>
      </c>
      <c r="R7" s="117">
        <f t="shared" si="0"/>
        <v>34790.03</v>
      </c>
      <c r="S7" s="117">
        <f t="shared" si="0"/>
        <v>33175.130000000005</v>
      </c>
      <c r="T7" s="117">
        <f t="shared" si="0"/>
        <v>31574.93</v>
      </c>
      <c r="U7" s="117">
        <f t="shared" si="0"/>
        <v>29960.81</v>
      </c>
      <c r="V7" s="117">
        <f t="shared" si="0"/>
        <v>28328.510000000002</v>
      </c>
      <c r="W7" s="117">
        <f t="shared" si="0"/>
        <v>15288.19</v>
      </c>
      <c r="X7" s="117">
        <f t="shared" si="0"/>
        <v>9194.35</v>
      </c>
      <c r="Y7" s="117">
        <f t="shared" si="0"/>
        <v>117.25</v>
      </c>
      <c r="Z7" s="117">
        <f t="shared" si="0"/>
        <v>117.25</v>
      </c>
      <c r="AA7" s="117">
        <f t="shared" si="0"/>
        <v>117.25</v>
      </c>
      <c r="AB7" s="141">
        <f t="shared" si="0"/>
        <v>50.52</v>
      </c>
    </row>
    <row r="8" spans="1:28">
      <c r="A8" s="219"/>
      <c r="B8" s="59" t="s">
        <v>14</v>
      </c>
      <c r="C8" s="1">
        <f>C11+C15+C19+C23+C27+C31+C35+C39+C43+C47+C49+C51+C55+C59+C63+C67+C71+C75+C37+C57</f>
        <v>38501.219999999994</v>
      </c>
      <c r="D8" s="1">
        <f>D11+D15+D19+D23+D27+D31+D35+D39+D43+D47+D49+D51+D55+D59+D63+D67+D71+D75+D37+D57</f>
        <v>67259.196720000007</v>
      </c>
      <c r="E8" s="1">
        <f>E11+E15+E19+E23+E27+E31+E35+E39+E43+E47+E49+E51+E55+E59+E63+E67+E71+E75</f>
        <v>46985.919999999998</v>
      </c>
      <c r="F8" s="1">
        <f>F11+F15+F19+F23+F27+F31+F35+F39+F43+F47+F49+F51+F55+F59+F63+F67+F71+F75+F79</f>
        <v>35306</v>
      </c>
      <c r="G8" s="1">
        <f t="shared" ref="G8" si="1">G11+G15+G19+G23+G27+G31+G35+G39+G43+G47+G49+G51+G55+G59+G63+G67+G71+G75+G79</f>
        <v>37440.46</v>
      </c>
      <c r="H8" s="1">
        <f>H11+H15+H19+H23+H27+H31+H35+H39+H43+H47+H49+H51+H55+H59+H63+H67+H71+H75+H79+H83</f>
        <v>16919.269999999997</v>
      </c>
      <c r="I8" s="1">
        <f t="shared" ref="I8:AA8" si="2">I11+I15+I19+I23+I27+I31+I35+I39+I43+I47+I49+I51+I55+I59+I63+I67+I71+I75+I79+I83</f>
        <v>11682.149999999998</v>
      </c>
      <c r="J8" s="1">
        <f t="shared" si="2"/>
        <v>11657.699999999999</v>
      </c>
      <c r="K8" s="1">
        <f t="shared" si="2"/>
        <v>22917.179999999997</v>
      </c>
      <c r="L8" s="1">
        <f t="shared" si="2"/>
        <v>26650.23</v>
      </c>
      <c r="M8" s="1">
        <f t="shared" si="2"/>
        <v>35005.85</v>
      </c>
      <c r="N8" s="1">
        <f t="shared" si="2"/>
        <v>33805.85</v>
      </c>
      <c r="O8" s="1">
        <f t="shared" si="2"/>
        <v>26605.850000000002</v>
      </c>
      <c r="P8" s="1">
        <f t="shared" si="2"/>
        <v>26605.850000000002</v>
      </c>
      <c r="Q8" s="1">
        <f t="shared" si="2"/>
        <v>26605.850000000002</v>
      </c>
      <c r="R8" s="1">
        <f t="shared" si="2"/>
        <v>26605.850000000002</v>
      </c>
      <c r="S8" s="1">
        <f t="shared" si="2"/>
        <v>26605.850000000002</v>
      </c>
      <c r="T8" s="1">
        <f t="shared" si="2"/>
        <v>26605.850000000002</v>
      </c>
      <c r="U8" s="1">
        <f t="shared" si="2"/>
        <v>26605.850000000002</v>
      </c>
      <c r="V8" s="1">
        <f t="shared" si="2"/>
        <v>26605.850000000002</v>
      </c>
      <c r="W8" s="1">
        <f t="shared" si="2"/>
        <v>14911.630000000001</v>
      </c>
      <c r="X8" s="1">
        <f t="shared" si="2"/>
        <v>9085.01</v>
      </c>
      <c r="Y8" s="1">
        <f t="shared" si="2"/>
        <v>86.53</v>
      </c>
      <c r="Z8" s="1">
        <f t="shared" si="2"/>
        <v>86.53</v>
      </c>
      <c r="AA8" s="1">
        <f t="shared" si="2"/>
        <v>86.53</v>
      </c>
      <c r="AB8" s="1">
        <f t="shared" ref="AB8" si="3">AB11+AB15+AB19+AB23+AB27+AB31+AB35+AB39+AB43+AB47+AB49+AB51+AB55+AB59+AB63+AB67+AB71+AB75</f>
        <v>0</v>
      </c>
    </row>
    <row r="9" spans="1:28">
      <c r="A9" s="219"/>
      <c r="B9" s="59" t="s">
        <v>4</v>
      </c>
      <c r="C9" s="1">
        <f>C12+C16+C20+C24+C28+C32+C36+C40+C44+C52+C56+C60+C64+C68+C72+C76</f>
        <v>12064.15</v>
      </c>
      <c r="D9" s="1">
        <f>D12+D16+D20+D24+D28+D32+D36+D40+D44+D52+D56+D60+D64+D68+D72+D76</f>
        <v>19038.670000000002</v>
      </c>
      <c r="E9" s="1">
        <f>E12+E16+E20+E24+E28+E32+E36+E40+E44+E52+E56+E60+E64+E68+E72+E76</f>
        <v>10727.22</v>
      </c>
      <c r="F9" s="1">
        <f>F12+F16+F20+F24+F28+F32+F36+F40+F44+F52+F56+F60+F64+F68+F72+F76+F80</f>
        <v>12682.52</v>
      </c>
      <c r="G9" s="1">
        <f t="shared" ref="G9" si="4">G12+G16+G20+G24+G28+G32+G36+G40+G44+G52+G56+G60+G64+G68+G72+G76+G80</f>
        <v>21131.45</v>
      </c>
      <c r="H9" s="1">
        <f>H12+H16+H20+H24+H28+H32+H36+H40+H44+H52+H56+H60+H64+H68+H72+H76+H80+H84</f>
        <v>16359.869999999999</v>
      </c>
      <c r="I9" s="1">
        <f t="shared" ref="I9:AA9" si="5">I12+I16+I20+I24+I28+I32+I36+I40+I44+I52+I56+I60+I64+I68+I72+I76+I80+I84</f>
        <v>9422.1</v>
      </c>
      <c r="J9" s="1">
        <f t="shared" si="5"/>
        <v>15357.16</v>
      </c>
      <c r="K9" s="1">
        <f t="shared" si="5"/>
        <v>23770.13</v>
      </c>
      <c r="L9" s="1">
        <f t="shared" si="5"/>
        <v>19014.11</v>
      </c>
      <c r="M9" s="1">
        <f t="shared" si="5"/>
        <v>17246.79</v>
      </c>
      <c r="N9" s="1">
        <f t="shared" si="5"/>
        <v>15138.93</v>
      </c>
      <c r="O9" s="1">
        <f t="shared" si="5"/>
        <v>13025</v>
      </c>
      <c r="P9" s="1">
        <f t="shared" si="5"/>
        <v>11469.470000000001</v>
      </c>
      <c r="Q9" s="1">
        <f t="shared" si="5"/>
        <v>9775.8700000000008</v>
      </c>
      <c r="R9" s="1">
        <f t="shared" si="5"/>
        <v>8184.18</v>
      </c>
      <c r="S9" s="1">
        <f t="shared" si="5"/>
        <v>6569.2800000000007</v>
      </c>
      <c r="T9" s="1">
        <f t="shared" si="5"/>
        <v>4969.08</v>
      </c>
      <c r="U9" s="1">
        <f t="shared" si="5"/>
        <v>3354.96</v>
      </c>
      <c r="V9" s="1">
        <f t="shared" si="5"/>
        <v>1722.66</v>
      </c>
      <c r="W9" s="1">
        <f t="shared" si="5"/>
        <v>376.56000000000006</v>
      </c>
      <c r="X9" s="1">
        <f t="shared" si="5"/>
        <v>109.34</v>
      </c>
      <c r="Y9" s="1">
        <f t="shared" si="5"/>
        <v>30.72</v>
      </c>
      <c r="Z9" s="1">
        <f t="shared" si="5"/>
        <v>30.72</v>
      </c>
      <c r="AA9" s="1">
        <f t="shared" si="5"/>
        <v>30.72</v>
      </c>
      <c r="AB9" s="1">
        <f t="shared" ref="AB9" si="6">AB12+AB16+AB20+AB24+AB28+AB32+AB36+AB40+AB44+AB52+AB56+AB60+AB64+AB68+AB72+AB76</f>
        <v>50.52</v>
      </c>
    </row>
    <row r="10" spans="1:28">
      <c r="A10" s="219"/>
      <c r="B10" s="59" t="s">
        <v>2</v>
      </c>
      <c r="C10" s="1">
        <f>C13+C17+C21+C25+C29+C33+C41+C45+C53+C61+C65+C69+C73+C77</f>
        <v>186.57999999999998</v>
      </c>
      <c r="D10" s="1">
        <f>D13+D17+D21+D25+D29+D33+D41+D45+D53+D61+D65+D69+D73+D77</f>
        <v>1245.8825206500001</v>
      </c>
      <c r="E10" s="1">
        <f>E13+E17+E21+E25+E29+E33+E41+E45+E53+E61+E65+E69+E73+E77+E57+E37</f>
        <v>717.88</v>
      </c>
      <c r="F10" s="1">
        <f>F13+F17+F21+F25+F29+F33+F41+F45+F53+F61+F65+F69+F73+F77+F57+F37+F81</f>
        <v>355.88249852872502</v>
      </c>
      <c r="G10" s="1">
        <f t="shared" ref="G10" si="7">G13+G17+G21+G25+G29+G33+G41+G45+G53+G61+G65+G69+G73+G77+G57+G37+G81</f>
        <v>648.88249852872491</v>
      </c>
      <c r="H10" s="1">
        <f>H13+H17+H21+H25+H29+H33+H41+H45+H53+H61+H65+H69+H73+H77+H57+H37+H81+H85</f>
        <v>781</v>
      </c>
      <c r="I10" s="1">
        <f t="shared" ref="I10:AA10" si="8">I13+I17+I21+I25+I29+I33+I41+I45+I53+I61+I65+I69+I73+I77+I57+I37+I81+I85</f>
        <v>1314.3400000000001</v>
      </c>
      <c r="J10" s="1">
        <f t="shared" si="8"/>
        <v>547.96</v>
      </c>
      <c r="K10" s="1">
        <f t="shared" si="8"/>
        <v>1215.1599999999999</v>
      </c>
      <c r="L10" s="1">
        <f t="shared" si="8"/>
        <v>541.94999999999993</v>
      </c>
      <c r="M10" s="1">
        <f t="shared" si="8"/>
        <v>537.75</v>
      </c>
      <c r="N10" s="1">
        <f t="shared" si="8"/>
        <v>521.79999999999995</v>
      </c>
      <c r="O10" s="1">
        <f t="shared" si="8"/>
        <v>0</v>
      </c>
      <c r="P10" s="1">
        <f t="shared" si="8"/>
        <v>0</v>
      </c>
      <c r="Q10" s="1">
        <f t="shared" si="8"/>
        <v>0</v>
      </c>
      <c r="R10" s="1">
        <f t="shared" si="8"/>
        <v>0</v>
      </c>
      <c r="S10" s="1">
        <f t="shared" si="8"/>
        <v>0</v>
      </c>
      <c r="T10" s="1">
        <f t="shared" si="8"/>
        <v>0</v>
      </c>
      <c r="U10" s="1">
        <f t="shared" si="8"/>
        <v>0</v>
      </c>
      <c r="V10" s="1">
        <f t="shared" si="8"/>
        <v>0</v>
      </c>
      <c r="W10" s="1">
        <f t="shared" si="8"/>
        <v>0</v>
      </c>
      <c r="X10" s="1">
        <f t="shared" si="8"/>
        <v>0</v>
      </c>
      <c r="Y10" s="1">
        <f t="shared" si="8"/>
        <v>0</v>
      </c>
      <c r="Z10" s="1">
        <f t="shared" si="8"/>
        <v>0</v>
      </c>
      <c r="AA10" s="1">
        <f t="shared" si="8"/>
        <v>0</v>
      </c>
      <c r="AB10" s="1">
        <f t="shared" ref="AB10" si="9">AB13+AB17+AB21+AB25+AB29+AB33+AB41+AB45+AB53+AB61+AB65+AB69+AB73+AB77+AB57+AB37</f>
        <v>0</v>
      </c>
    </row>
    <row r="11" spans="1:28" s="4" customFormat="1" ht="22.5" hidden="1">
      <c r="A11" s="219"/>
      <c r="B11" s="93" t="s">
        <v>20</v>
      </c>
      <c r="C11" s="1">
        <v>5680.44</v>
      </c>
      <c r="D11" s="1">
        <v>6163.5</v>
      </c>
      <c r="E11" s="1">
        <f>6163.5</f>
        <v>6163.5</v>
      </c>
      <c r="F11" s="1">
        <v>7642</v>
      </c>
      <c r="G11" s="1">
        <v>3003</v>
      </c>
      <c r="H11" s="1"/>
      <c r="I11" s="1"/>
      <c r="J11" s="1"/>
      <c r="K11" s="1"/>
      <c r="L11" s="1"/>
      <c r="M11" s="1"/>
      <c r="N11" s="1"/>
      <c r="O11" s="1"/>
      <c r="P11" s="1"/>
      <c r="Q11" s="1"/>
      <c r="R11" s="1"/>
      <c r="S11" s="1"/>
      <c r="T11" s="1"/>
      <c r="U11" s="1"/>
      <c r="V11" s="1"/>
      <c r="W11" s="1"/>
      <c r="X11" s="1"/>
      <c r="Y11" s="1"/>
      <c r="Z11" s="1"/>
      <c r="AA11" s="1"/>
      <c r="AB11" s="1"/>
    </row>
    <row r="12" spans="1:28" s="4" customFormat="1" hidden="1">
      <c r="A12" s="219"/>
      <c r="B12" s="62" t="s">
        <v>21</v>
      </c>
      <c r="C12" s="1">
        <v>1081.1199999999999</v>
      </c>
      <c r="D12" s="1">
        <v>1500</v>
      </c>
      <c r="E12" s="1">
        <f>1000-300</f>
        <v>700</v>
      </c>
      <c r="F12" s="1">
        <v>1000</v>
      </c>
      <c r="G12" s="1">
        <v>1500</v>
      </c>
      <c r="H12" s="1"/>
      <c r="I12" s="1"/>
      <c r="J12" s="1"/>
      <c r="K12" s="1"/>
      <c r="L12" s="1"/>
      <c r="M12" s="1"/>
      <c r="N12" s="1"/>
      <c r="O12" s="1"/>
      <c r="P12" s="1"/>
      <c r="Q12" s="1"/>
      <c r="R12" s="1"/>
      <c r="S12" s="1"/>
      <c r="T12" s="1"/>
      <c r="U12" s="1"/>
      <c r="V12" s="1"/>
      <c r="W12" s="1"/>
      <c r="X12" s="1"/>
      <c r="Y12" s="1"/>
      <c r="Z12" s="1"/>
      <c r="AA12" s="1"/>
      <c r="AB12" s="1"/>
    </row>
    <row r="13" spans="1:28" s="4" customFormat="1" hidden="1">
      <c r="A13" s="219"/>
      <c r="B13" s="62" t="s">
        <v>22</v>
      </c>
      <c r="C13" s="1">
        <v>0</v>
      </c>
      <c r="D13" s="1">
        <v>0</v>
      </c>
      <c r="E13" s="1">
        <v>0</v>
      </c>
      <c r="F13" s="1">
        <v>0</v>
      </c>
      <c r="G13" s="1">
        <v>0</v>
      </c>
      <c r="H13" s="1"/>
      <c r="I13" s="1"/>
      <c r="J13" s="1"/>
      <c r="K13" s="1"/>
      <c r="L13" s="1"/>
      <c r="M13" s="1"/>
      <c r="N13" s="1"/>
      <c r="O13" s="1"/>
      <c r="P13" s="1"/>
      <c r="Q13" s="1"/>
      <c r="R13" s="1"/>
      <c r="S13" s="1"/>
      <c r="T13" s="1"/>
      <c r="U13" s="1"/>
      <c r="V13" s="1"/>
      <c r="W13" s="1"/>
      <c r="X13" s="1"/>
      <c r="Y13" s="1"/>
      <c r="Z13" s="1"/>
      <c r="AA13" s="1"/>
      <c r="AB13" s="1"/>
    </row>
    <row r="14" spans="1:28" s="5" customFormat="1" hidden="1">
      <c r="A14" s="219"/>
      <c r="B14" s="61" t="s">
        <v>23</v>
      </c>
      <c r="C14" s="95">
        <f>C11+C12+C13</f>
        <v>6761.5599999999995</v>
      </c>
      <c r="D14" s="95">
        <v>6607.5315619500016</v>
      </c>
      <c r="E14" s="95">
        <v>6338.2936693500014</v>
      </c>
      <c r="F14" s="95">
        <f>F11+F12+F13</f>
        <v>8642</v>
      </c>
      <c r="G14" s="95">
        <f>G11+G12+G13</f>
        <v>4503</v>
      </c>
      <c r="H14" s="95">
        <v>0</v>
      </c>
      <c r="I14" s="95">
        <v>0</v>
      </c>
      <c r="J14" s="95">
        <v>0</v>
      </c>
      <c r="K14" s="95">
        <v>0</v>
      </c>
      <c r="L14" s="95">
        <v>0</v>
      </c>
      <c r="M14" s="95">
        <v>0</v>
      </c>
      <c r="N14" s="95">
        <v>0</v>
      </c>
      <c r="O14" s="95">
        <v>0</v>
      </c>
      <c r="P14" s="95">
        <v>0</v>
      </c>
      <c r="Q14" s="95">
        <v>0</v>
      </c>
      <c r="R14" s="95">
        <v>0</v>
      </c>
      <c r="S14" s="95">
        <v>0</v>
      </c>
      <c r="T14" s="95">
        <v>0</v>
      </c>
      <c r="U14" s="95">
        <v>0</v>
      </c>
      <c r="V14" s="95">
        <v>0</v>
      </c>
      <c r="W14" s="95">
        <v>0</v>
      </c>
      <c r="X14" s="95">
        <v>0</v>
      </c>
      <c r="Y14" s="95">
        <v>0</v>
      </c>
      <c r="Z14" s="95">
        <v>0</v>
      </c>
      <c r="AA14" s="95">
        <v>0</v>
      </c>
      <c r="AB14" s="95">
        <v>0</v>
      </c>
    </row>
    <row r="15" spans="1:28" s="4" customFormat="1" ht="13.5" customHeight="1">
      <c r="A15" s="219"/>
      <c r="B15" s="62" t="s">
        <v>35</v>
      </c>
      <c r="C15" s="1">
        <v>1680</v>
      </c>
      <c r="D15" s="1">
        <v>1679.9999999999998</v>
      </c>
      <c r="E15" s="1">
        <v>1679.9999999999998</v>
      </c>
      <c r="F15" s="1">
        <v>1679.9999999999998</v>
      </c>
      <c r="G15" s="1">
        <v>1679.9999999999998</v>
      </c>
      <c r="H15" s="1">
        <v>1679.9999999999998</v>
      </c>
      <c r="I15" s="1">
        <v>1679.9999999999998</v>
      </c>
      <c r="J15" s="1">
        <v>1679.9999999999998</v>
      </c>
      <c r="K15" s="1">
        <v>1679.9999999999998</v>
      </c>
      <c r="L15" s="1">
        <v>1679.9999999999998</v>
      </c>
      <c r="M15" s="1">
        <v>1679.9999999999998</v>
      </c>
      <c r="N15" s="1">
        <v>1440</v>
      </c>
      <c r="O15" s="1"/>
      <c r="P15" s="1"/>
      <c r="Q15" s="1"/>
      <c r="R15" s="1"/>
      <c r="S15" s="1"/>
      <c r="T15" s="1"/>
      <c r="U15" s="1"/>
      <c r="V15" s="1"/>
      <c r="W15" s="1"/>
      <c r="X15" s="1"/>
      <c r="Y15" s="1"/>
      <c r="Z15" s="1"/>
      <c r="AA15" s="1"/>
      <c r="AB15" s="1"/>
    </row>
    <row r="16" spans="1:28" s="4" customFormat="1" ht="22.5">
      <c r="A16" s="219"/>
      <c r="B16" s="62" t="s">
        <v>36</v>
      </c>
      <c r="C16" s="1">
        <v>270</v>
      </c>
      <c r="D16" s="1">
        <v>348</v>
      </c>
      <c r="E16" s="1">
        <v>120</v>
      </c>
      <c r="F16" s="1">
        <v>442</v>
      </c>
      <c r="G16" s="1">
        <v>460</v>
      </c>
      <c r="H16" s="1">
        <v>297</v>
      </c>
      <c r="I16" s="1">
        <v>194</v>
      </c>
      <c r="J16" s="1">
        <v>351</v>
      </c>
      <c r="K16" s="1">
        <v>540</v>
      </c>
      <c r="L16" s="1">
        <v>300</v>
      </c>
      <c r="M16" s="1">
        <v>200</v>
      </c>
      <c r="N16" s="1">
        <v>100</v>
      </c>
      <c r="O16" s="1"/>
      <c r="P16" s="1"/>
      <c r="Q16" s="1"/>
      <c r="R16" s="1"/>
      <c r="S16" s="1"/>
      <c r="T16" s="1"/>
      <c r="U16" s="1"/>
      <c r="V16" s="1"/>
      <c r="W16" s="1"/>
      <c r="X16" s="1"/>
      <c r="Y16" s="1"/>
      <c r="Z16" s="1"/>
      <c r="AA16" s="1"/>
      <c r="AB16" s="1"/>
    </row>
    <row r="17" spans="1:28" s="4" customFormat="1">
      <c r="A17" s="219"/>
      <c r="B17" s="62" t="s">
        <v>37</v>
      </c>
      <c r="C17" s="1">
        <v>18.95</v>
      </c>
      <c r="D17" s="1">
        <v>130</v>
      </c>
      <c r="E17" s="1">
        <v>50</v>
      </c>
      <c r="F17" s="1">
        <v>50</v>
      </c>
      <c r="G17" s="1">
        <f>11.958+97.89-1.4</f>
        <v>108.44799999999999</v>
      </c>
      <c r="H17" s="1">
        <v>33.75</v>
      </c>
      <c r="I17" s="1">
        <v>184.53</v>
      </c>
      <c r="J17" s="1">
        <v>5.87</v>
      </c>
      <c r="K17" s="1">
        <v>113.85</v>
      </c>
      <c r="L17" s="1">
        <v>107.758</v>
      </c>
      <c r="M17" s="1">
        <v>106.91800000000001</v>
      </c>
      <c r="N17" s="1">
        <v>105.64400000000001</v>
      </c>
      <c r="O17" s="1"/>
      <c r="P17" s="1"/>
      <c r="Q17" s="1"/>
      <c r="R17" s="1"/>
      <c r="S17" s="1"/>
      <c r="T17" s="1"/>
      <c r="U17" s="1"/>
      <c r="V17" s="1"/>
      <c r="W17" s="1"/>
      <c r="X17" s="1"/>
      <c r="Y17" s="1"/>
      <c r="Z17" s="1"/>
      <c r="AA17" s="1"/>
      <c r="AB17" s="1"/>
    </row>
    <row r="18" spans="1:28" s="5" customFormat="1">
      <c r="A18" s="219"/>
      <c r="B18" s="61" t="s">
        <v>25</v>
      </c>
      <c r="C18" s="95">
        <f>C15+C16+C17</f>
        <v>1968.95</v>
      </c>
      <c r="D18" s="95">
        <v>1860.9719999999998</v>
      </c>
      <c r="E18" s="95">
        <v>1830.6359999999997</v>
      </c>
      <c r="F18" s="95">
        <f>F15+F16+F17</f>
        <v>2172</v>
      </c>
      <c r="G18" s="95">
        <f t="shared" ref="G18:N18" si="10">G15+G16+G17</f>
        <v>2248.4479999999999</v>
      </c>
      <c r="H18" s="95">
        <f t="shared" si="10"/>
        <v>2010.7499999999998</v>
      </c>
      <c r="I18" s="95">
        <f t="shared" si="10"/>
        <v>2058.5299999999997</v>
      </c>
      <c r="J18" s="95">
        <f t="shared" si="10"/>
        <v>2036.8699999999997</v>
      </c>
      <c r="K18" s="95">
        <f t="shared" si="10"/>
        <v>2333.85</v>
      </c>
      <c r="L18" s="95">
        <f t="shared" si="10"/>
        <v>2087.7579999999998</v>
      </c>
      <c r="M18" s="95">
        <f t="shared" si="10"/>
        <v>1986.9179999999997</v>
      </c>
      <c r="N18" s="95">
        <f t="shared" si="10"/>
        <v>1645.644</v>
      </c>
      <c r="O18" s="95">
        <v>0</v>
      </c>
      <c r="P18" s="95">
        <v>0</v>
      </c>
      <c r="Q18" s="95">
        <v>0</v>
      </c>
      <c r="R18" s="95">
        <v>0</v>
      </c>
      <c r="S18" s="95">
        <v>0</v>
      </c>
      <c r="T18" s="95">
        <v>0</v>
      </c>
      <c r="U18" s="95">
        <v>0</v>
      </c>
      <c r="V18" s="95">
        <v>0</v>
      </c>
      <c r="W18" s="95">
        <v>0</v>
      </c>
      <c r="X18" s="95">
        <v>0</v>
      </c>
      <c r="Y18" s="95">
        <v>0</v>
      </c>
      <c r="Z18" s="95">
        <v>0</v>
      </c>
      <c r="AA18" s="95">
        <v>0</v>
      </c>
      <c r="AB18" s="95">
        <v>0</v>
      </c>
    </row>
    <row r="19" spans="1:28" s="4" customFormat="1" ht="11.25" customHeight="1">
      <c r="A19" s="219"/>
      <c r="B19" s="62" t="s">
        <v>38</v>
      </c>
      <c r="C19" s="1">
        <v>1680</v>
      </c>
      <c r="D19" s="1">
        <v>1679.9999999999998</v>
      </c>
      <c r="E19" s="1">
        <v>1679.9999999999998</v>
      </c>
      <c r="F19" s="1">
        <v>1679.9999999999998</v>
      </c>
      <c r="G19" s="1">
        <v>1679.9999999999998</v>
      </c>
      <c r="H19" s="1">
        <v>1679.9999999999998</v>
      </c>
      <c r="I19" s="1">
        <v>1679.9999999999998</v>
      </c>
      <c r="J19" s="1">
        <v>1679.9999999999998</v>
      </c>
      <c r="K19" s="1">
        <v>1679.9999999999998</v>
      </c>
      <c r="L19" s="1">
        <v>1679.9999999999998</v>
      </c>
      <c r="M19" s="1">
        <v>1679.9999999999998</v>
      </c>
      <c r="N19" s="1">
        <v>1440</v>
      </c>
      <c r="O19" s="1"/>
      <c r="P19" s="1"/>
      <c r="Q19" s="1"/>
      <c r="R19" s="1"/>
      <c r="S19" s="1"/>
      <c r="T19" s="1"/>
      <c r="U19" s="1"/>
      <c r="V19" s="1"/>
      <c r="W19" s="8"/>
      <c r="X19" s="8"/>
      <c r="Y19" s="8"/>
      <c r="Z19" s="8"/>
      <c r="AA19" s="8"/>
      <c r="AB19" s="8"/>
    </row>
    <row r="20" spans="1:28" s="4" customFormat="1" ht="22.5">
      <c r="A20" s="219"/>
      <c r="B20" s="62" t="s">
        <v>39</v>
      </c>
      <c r="C20" s="1">
        <v>270</v>
      </c>
      <c r="D20" s="1">
        <v>348</v>
      </c>
      <c r="E20" s="1">
        <v>120</v>
      </c>
      <c r="F20" s="1">
        <v>442</v>
      </c>
      <c r="G20" s="1">
        <v>460</v>
      </c>
      <c r="H20" s="1">
        <v>297</v>
      </c>
      <c r="I20" s="1">
        <v>194</v>
      </c>
      <c r="J20" s="1">
        <v>351</v>
      </c>
      <c r="K20" s="1">
        <v>540</v>
      </c>
      <c r="L20" s="1">
        <v>300</v>
      </c>
      <c r="M20" s="1">
        <v>200</v>
      </c>
      <c r="N20" s="1">
        <v>100</v>
      </c>
      <c r="O20" s="1"/>
      <c r="P20" s="1"/>
      <c r="Q20" s="1"/>
      <c r="R20" s="1"/>
      <c r="S20" s="1"/>
      <c r="T20" s="1"/>
      <c r="U20" s="1"/>
      <c r="V20" s="1"/>
      <c r="W20" s="8"/>
      <c r="X20" s="8"/>
      <c r="Y20" s="8"/>
      <c r="Z20" s="8"/>
      <c r="AA20" s="8"/>
      <c r="AB20" s="8"/>
    </row>
    <row r="21" spans="1:28" s="4" customFormat="1">
      <c r="A21" s="219"/>
      <c r="B21" s="62" t="s">
        <v>40</v>
      </c>
      <c r="C21" s="1">
        <v>18.95</v>
      </c>
      <c r="D21" s="1">
        <v>130</v>
      </c>
      <c r="E21" s="1">
        <v>50</v>
      </c>
      <c r="F21" s="1">
        <v>50</v>
      </c>
      <c r="G21" s="1">
        <f>11.958+97.89-1.4</f>
        <v>108.44799999999999</v>
      </c>
      <c r="H21" s="1">
        <v>33.75</v>
      </c>
      <c r="I21" s="1">
        <v>184.53</v>
      </c>
      <c r="J21" s="1">
        <v>5.87</v>
      </c>
      <c r="K21" s="1">
        <v>113.85</v>
      </c>
      <c r="L21" s="1">
        <v>107.758</v>
      </c>
      <c r="M21" s="1">
        <v>106.91800000000001</v>
      </c>
      <c r="N21" s="1">
        <v>105.64400000000001</v>
      </c>
      <c r="O21" s="1"/>
      <c r="P21" s="1"/>
      <c r="Q21" s="1"/>
      <c r="R21" s="1"/>
      <c r="S21" s="1"/>
      <c r="T21" s="1"/>
      <c r="U21" s="1"/>
      <c r="V21" s="1"/>
      <c r="W21" s="8"/>
      <c r="X21" s="8"/>
      <c r="Y21" s="8"/>
      <c r="Z21" s="8"/>
      <c r="AA21" s="8"/>
      <c r="AB21" s="8"/>
    </row>
    <row r="22" spans="1:28" s="5" customFormat="1">
      <c r="A22" s="219"/>
      <c r="B22" s="61" t="s">
        <v>26</v>
      </c>
      <c r="C22" s="95">
        <f>C19+C20+C21</f>
        <v>1968.95</v>
      </c>
      <c r="D22" s="95">
        <v>1860.9719999999998</v>
      </c>
      <c r="E22" s="95">
        <v>1830.6359999999997</v>
      </c>
      <c r="F22" s="95">
        <f>F19+F20+F21</f>
        <v>2172</v>
      </c>
      <c r="G22" s="95">
        <f t="shared" ref="G22:N22" si="11">G19+G20+G21</f>
        <v>2248.4479999999999</v>
      </c>
      <c r="H22" s="95">
        <f t="shared" si="11"/>
        <v>2010.7499999999998</v>
      </c>
      <c r="I22" s="95">
        <f t="shared" si="11"/>
        <v>2058.5299999999997</v>
      </c>
      <c r="J22" s="95">
        <f t="shared" si="11"/>
        <v>2036.8699999999997</v>
      </c>
      <c r="K22" s="95">
        <f t="shared" si="11"/>
        <v>2333.85</v>
      </c>
      <c r="L22" s="95">
        <f t="shared" si="11"/>
        <v>2087.7579999999998</v>
      </c>
      <c r="M22" s="95">
        <f t="shared" si="11"/>
        <v>1986.9179999999997</v>
      </c>
      <c r="N22" s="95">
        <f t="shared" si="11"/>
        <v>1645.644</v>
      </c>
      <c r="O22" s="95">
        <v>0</v>
      </c>
      <c r="P22" s="95">
        <v>0</v>
      </c>
      <c r="Q22" s="95">
        <v>0</v>
      </c>
      <c r="R22" s="95">
        <v>0</v>
      </c>
      <c r="S22" s="95">
        <v>0</v>
      </c>
      <c r="T22" s="95">
        <v>0</v>
      </c>
      <c r="U22" s="95">
        <v>0</v>
      </c>
      <c r="V22" s="95">
        <v>0</v>
      </c>
      <c r="W22" s="95">
        <v>0</v>
      </c>
      <c r="X22" s="95">
        <v>0</v>
      </c>
      <c r="Y22" s="95">
        <v>0</v>
      </c>
      <c r="Z22" s="95">
        <v>0</v>
      </c>
      <c r="AA22" s="95">
        <v>0</v>
      </c>
      <c r="AB22" s="95">
        <v>0</v>
      </c>
    </row>
    <row r="23" spans="1:28" s="4" customFormat="1" ht="22.5">
      <c r="A23" s="219"/>
      <c r="B23" s="62" t="s">
        <v>41</v>
      </c>
      <c r="C23" s="1">
        <v>1680</v>
      </c>
      <c r="D23" s="1">
        <v>1679.9999999999998</v>
      </c>
      <c r="E23" s="1">
        <v>1679.9999999999998</v>
      </c>
      <c r="F23" s="1">
        <v>1679.9999999999998</v>
      </c>
      <c r="G23" s="1">
        <v>1679.9999999999998</v>
      </c>
      <c r="H23" s="1">
        <v>1679.9999999999998</v>
      </c>
      <c r="I23" s="1">
        <v>1679.9999999999998</v>
      </c>
      <c r="J23" s="1">
        <v>1679.9999999999998</v>
      </c>
      <c r="K23" s="1">
        <v>1679.9999999999998</v>
      </c>
      <c r="L23" s="1">
        <v>1679.9999999999998</v>
      </c>
      <c r="M23" s="1">
        <v>1679.9999999999998</v>
      </c>
      <c r="N23" s="1">
        <v>1440</v>
      </c>
      <c r="O23" s="1"/>
      <c r="P23" s="1"/>
      <c r="Q23" s="8"/>
      <c r="R23" s="8"/>
      <c r="S23" s="8"/>
      <c r="T23" s="8"/>
      <c r="U23" s="8"/>
      <c r="V23" s="8"/>
      <c r="W23" s="8"/>
      <c r="X23" s="8"/>
      <c r="Y23" s="8"/>
      <c r="Z23" s="8"/>
      <c r="AA23" s="8"/>
      <c r="AB23" s="8"/>
    </row>
    <row r="24" spans="1:28" s="4" customFormat="1" ht="22.5">
      <c r="A24" s="219"/>
      <c r="B24" s="93" t="s">
        <v>42</v>
      </c>
      <c r="C24" s="1">
        <v>270</v>
      </c>
      <c r="D24" s="1">
        <v>348</v>
      </c>
      <c r="E24" s="1">
        <v>120</v>
      </c>
      <c r="F24" s="1">
        <v>442</v>
      </c>
      <c r="G24" s="1">
        <v>460</v>
      </c>
      <c r="H24" s="1">
        <v>297</v>
      </c>
      <c r="I24" s="1">
        <v>194</v>
      </c>
      <c r="J24" s="1">
        <v>351</v>
      </c>
      <c r="K24" s="1">
        <v>540</v>
      </c>
      <c r="L24" s="1">
        <v>300</v>
      </c>
      <c r="M24" s="1">
        <v>200</v>
      </c>
      <c r="N24" s="1">
        <v>100</v>
      </c>
      <c r="O24" s="1"/>
      <c r="P24" s="1"/>
      <c r="Q24" s="8"/>
      <c r="R24" s="8"/>
      <c r="S24" s="8"/>
      <c r="T24" s="8"/>
      <c r="U24" s="8"/>
      <c r="V24" s="8"/>
      <c r="W24" s="8"/>
      <c r="X24" s="8"/>
      <c r="Y24" s="8"/>
      <c r="Z24" s="8"/>
      <c r="AA24" s="8"/>
      <c r="AB24" s="8"/>
    </row>
    <row r="25" spans="1:28" s="4" customFormat="1">
      <c r="A25" s="219"/>
      <c r="B25" s="62" t="s">
        <v>43</v>
      </c>
      <c r="C25" s="1">
        <v>18.95</v>
      </c>
      <c r="D25" s="1">
        <v>130</v>
      </c>
      <c r="E25" s="1">
        <v>50</v>
      </c>
      <c r="F25" s="1">
        <v>50</v>
      </c>
      <c r="G25" s="1">
        <f>11.958+97.89-1.4</f>
        <v>108.44799999999999</v>
      </c>
      <c r="H25" s="1">
        <v>33.75</v>
      </c>
      <c r="I25" s="1">
        <v>184.53</v>
      </c>
      <c r="J25" s="1">
        <v>5.87</v>
      </c>
      <c r="K25" s="1">
        <v>113.85</v>
      </c>
      <c r="L25" s="1">
        <v>107.758</v>
      </c>
      <c r="M25" s="1">
        <v>106.91800000000001</v>
      </c>
      <c r="N25" s="1">
        <v>105.64400000000001</v>
      </c>
      <c r="O25" s="1"/>
      <c r="P25" s="1"/>
      <c r="Q25" s="8"/>
      <c r="R25" s="8"/>
      <c r="S25" s="8"/>
      <c r="T25" s="8"/>
      <c r="U25" s="8"/>
      <c r="V25" s="8"/>
      <c r="W25" s="8"/>
      <c r="X25" s="8"/>
      <c r="Y25" s="8"/>
      <c r="Z25" s="8"/>
      <c r="AA25" s="8"/>
      <c r="AB25" s="8"/>
    </row>
    <row r="26" spans="1:28">
      <c r="A26" s="219"/>
      <c r="B26" s="61" t="s">
        <v>27</v>
      </c>
      <c r="C26" s="95">
        <f>C23+C24+C25</f>
        <v>1968.95</v>
      </c>
      <c r="D26" s="95">
        <v>1860.9719999999998</v>
      </c>
      <c r="E26" s="95">
        <v>1830.6359999999997</v>
      </c>
      <c r="F26" s="95">
        <f>F23+F24+F25</f>
        <v>2172</v>
      </c>
      <c r="G26" s="95">
        <f t="shared" ref="G26:N26" si="12">G23+G24+G25</f>
        <v>2248.4479999999999</v>
      </c>
      <c r="H26" s="95">
        <f t="shared" si="12"/>
        <v>2010.7499999999998</v>
      </c>
      <c r="I26" s="95">
        <f t="shared" si="12"/>
        <v>2058.5299999999997</v>
      </c>
      <c r="J26" s="95">
        <f t="shared" si="12"/>
        <v>2036.8699999999997</v>
      </c>
      <c r="K26" s="95">
        <f t="shared" si="12"/>
        <v>2333.85</v>
      </c>
      <c r="L26" s="95">
        <f t="shared" si="12"/>
        <v>2087.7579999999998</v>
      </c>
      <c r="M26" s="95">
        <f t="shared" si="12"/>
        <v>1986.9179999999997</v>
      </c>
      <c r="N26" s="95">
        <f t="shared" si="12"/>
        <v>1645.644</v>
      </c>
      <c r="O26" s="95">
        <v>0</v>
      </c>
      <c r="P26" s="95">
        <v>0</v>
      </c>
      <c r="Q26" s="95">
        <v>0</v>
      </c>
      <c r="R26" s="95">
        <v>0</v>
      </c>
      <c r="S26" s="95">
        <v>0</v>
      </c>
      <c r="T26" s="95">
        <v>0</v>
      </c>
      <c r="U26" s="95">
        <v>0</v>
      </c>
      <c r="V26" s="95">
        <v>0</v>
      </c>
      <c r="W26" s="95">
        <v>0</v>
      </c>
      <c r="X26" s="95">
        <v>0</v>
      </c>
      <c r="Y26" s="95">
        <v>0</v>
      </c>
      <c r="Z26" s="95">
        <v>0</v>
      </c>
      <c r="AA26" s="95">
        <v>0</v>
      </c>
      <c r="AB26" s="95">
        <v>0</v>
      </c>
    </row>
    <row r="27" spans="1:28" s="4" customFormat="1">
      <c r="A27" s="219"/>
      <c r="B27" s="62" t="s">
        <v>86</v>
      </c>
      <c r="C27" s="1">
        <v>1680</v>
      </c>
      <c r="D27" s="1">
        <v>1679.9999999999998</v>
      </c>
      <c r="E27" s="1">
        <v>1679.9999999999998</v>
      </c>
      <c r="F27" s="1">
        <v>1679.9999999999998</v>
      </c>
      <c r="G27" s="1">
        <v>1679.9999999999998</v>
      </c>
      <c r="H27" s="1">
        <v>1679.9999999999998</v>
      </c>
      <c r="I27" s="1">
        <v>1679.9999999999998</v>
      </c>
      <c r="J27" s="1">
        <v>1679.9999999999998</v>
      </c>
      <c r="K27" s="1">
        <v>1679.9999999999998</v>
      </c>
      <c r="L27" s="1">
        <v>1679.9999999999998</v>
      </c>
      <c r="M27" s="1">
        <v>1679.9999999999998</v>
      </c>
      <c r="N27" s="1">
        <v>1440</v>
      </c>
      <c r="O27" s="1"/>
      <c r="P27" s="1"/>
      <c r="Q27" s="8"/>
      <c r="R27" s="8"/>
      <c r="S27" s="8"/>
      <c r="T27" s="8"/>
      <c r="U27" s="8"/>
      <c r="V27" s="8"/>
      <c r="W27" s="8"/>
      <c r="X27" s="8"/>
      <c r="Y27" s="8"/>
      <c r="Z27" s="8"/>
      <c r="AA27" s="8"/>
      <c r="AB27" s="8"/>
    </row>
    <row r="28" spans="1:28" s="4" customFormat="1">
      <c r="A28" s="219"/>
      <c r="B28" s="62" t="s">
        <v>87</v>
      </c>
      <c r="C28" s="1">
        <v>270</v>
      </c>
      <c r="D28" s="1">
        <v>348</v>
      </c>
      <c r="E28" s="1">
        <v>120</v>
      </c>
      <c r="F28" s="1">
        <v>442</v>
      </c>
      <c r="G28" s="1">
        <v>460</v>
      </c>
      <c r="H28" s="1">
        <v>297</v>
      </c>
      <c r="I28" s="1">
        <v>194</v>
      </c>
      <c r="J28" s="1">
        <v>351</v>
      </c>
      <c r="K28" s="1">
        <v>540</v>
      </c>
      <c r="L28" s="1">
        <v>300</v>
      </c>
      <c r="M28" s="1">
        <v>200</v>
      </c>
      <c r="N28" s="1">
        <v>100</v>
      </c>
      <c r="O28" s="1"/>
      <c r="P28" s="1"/>
      <c r="Q28" s="8"/>
      <c r="R28" s="8"/>
      <c r="S28" s="8"/>
      <c r="T28" s="8"/>
      <c r="U28" s="8"/>
      <c r="V28" s="8"/>
      <c r="W28" s="8"/>
      <c r="X28" s="8"/>
      <c r="Y28" s="8"/>
      <c r="Z28" s="8"/>
      <c r="AA28" s="8"/>
      <c r="AB28" s="8"/>
    </row>
    <row r="29" spans="1:28" s="4" customFormat="1">
      <c r="A29" s="219"/>
      <c r="B29" s="62" t="s">
        <v>44</v>
      </c>
      <c r="C29" s="1">
        <v>18.95</v>
      </c>
      <c r="D29" s="1">
        <v>130</v>
      </c>
      <c r="E29" s="1">
        <v>50</v>
      </c>
      <c r="F29" s="1">
        <v>50</v>
      </c>
      <c r="G29" s="1">
        <f>11.538+97.89-1.4</f>
        <v>108.02799999999999</v>
      </c>
      <c r="H29" s="1">
        <v>33.75</v>
      </c>
      <c r="I29" s="1">
        <v>184.53</v>
      </c>
      <c r="J29" s="1">
        <v>5.87</v>
      </c>
      <c r="K29" s="1">
        <v>113.85</v>
      </c>
      <c r="L29" s="1">
        <v>107.33799999999999</v>
      </c>
      <c r="M29" s="1">
        <v>106.498</v>
      </c>
      <c r="N29" s="1">
        <v>100.434</v>
      </c>
      <c r="O29" s="1"/>
      <c r="P29" s="1"/>
      <c r="Q29" s="8"/>
      <c r="R29" s="8"/>
      <c r="S29" s="8"/>
      <c r="T29" s="8"/>
      <c r="U29" s="8"/>
      <c r="V29" s="8"/>
      <c r="W29" s="8"/>
      <c r="X29" s="8"/>
      <c r="Y29" s="8"/>
      <c r="Z29" s="8"/>
      <c r="AA29" s="8"/>
      <c r="AB29" s="8"/>
    </row>
    <row r="30" spans="1:28" s="4" customFormat="1">
      <c r="A30" s="219"/>
      <c r="B30" s="61" t="s">
        <v>28</v>
      </c>
      <c r="C30" s="95">
        <f>C27+C28+C29</f>
        <v>1968.95</v>
      </c>
      <c r="D30" s="95">
        <v>1860.5519999999997</v>
      </c>
      <c r="E30" s="95">
        <v>1830.2159999999999</v>
      </c>
      <c r="F30" s="95">
        <f>F27+F28+F29</f>
        <v>2172</v>
      </c>
      <c r="G30" s="95">
        <f t="shared" ref="G30:N30" si="13">G27+G28+G29</f>
        <v>2248.0279999999998</v>
      </c>
      <c r="H30" s="95">
        <f t="shared" si="13"/>
        <v>2010.7499999999998</v>
      </c>
      <c r="I30" s="95">
        <f t="shared" si="13"/>
        <v>2058.5299999999997</v>
      </c>
      <c r="J30" s="95">
        <f t="shared" si="13"/>
        <v>2036.8699999999997</v>
      </c>
      <c r="K30" s="95">
        <f t="shared" si="13"/>
        <v>2333.85</v>
      </c>
      <c r="L30" s="95">
        <f t="shared" si="13"/>
        <v>2087.3379999999997</v>
      </c>
      <c r="M30" s="95">
        <f t="shared" si="13"/>
        <v>1986.4979999999998</v>
      </c>
      <c r="N30" s="95">
        <f t="shared" si="13"/>
        <v>1640.434</v>
      </c>
      <c r="O30" s="95">
        <v>0</v>
      </c>
      <c r="P30" s="95">
        <v>0</v>
      </c>
      <c r="Q30" s="95">
        <v>0</v>
      </c>
      <c r="R30" s="95">
        <v>0</v>
      </c>
      <c r="S30" s="95">
        <v>0</v>
      </c>
      <c r="T30" s="95">
        <v>0</v>
      </c>
      <c r="U30" s="95">
        <v>0</v>
      </c>
      <c r="V30" s="95">
        <v>0</v>
      </c>
      <c r="W30" s="95">
        <v>0</v>
      </c>
      <c r="X30" s="95">
        <v>0</v>
      </c>
      <c r="Y30" s="95">
        <v>0</v>
      </c>
      <c r="Z30" s="95">
        <v>0</v>
      </c>
      <c r="AA30" s="95">
        <v>0</v>
      </c>
      <c r="AB30" s="95">
        <v>0</v>
      </c>
    </row>
    <row r="31" spans="1:28" s="4" customFormat="1">
      <c r="A31" s="219"/>
      <c r="B31" s="62" t="s">
        <v>88</v>
      </c>
      <c r="C31" s="1">
        <v>1680</v>
      </c>
      <c r="D31" s="1">
        <v>1679.9999999999998</v>
      </c>
      <c r="E31" s="1">
        <v>1679.9999999999998</v>
      </c>
      <c r="F31" s="1">
        <v>1679.9999999999998</v>
      </c>
      <c r="G31" s="1">
        <v>1679.9999999999998</v>
      </c>
      <c r="H31" s="1">
        <v>1679.9999999999998</v>
      </c>
      <c r="I31" s="1">
        <v>1679.9999999999998</v>
      </c>
      <c r="J31" s="1">
        <v>1679.9999999999998</v>
      </c>
      <c r="K31" s="1">
        <v>1679.9999999999998</v>
      </c>
      <c r="L31" s="1">
        <v>1679.9999999999998</v>
      </c>
      <c r="M31" s="1">
        <v>1679.9999999999998</v>
      </c>
      <c r="N31" s="1">
        <v>1440</v>
      </c>
      <c r="O31" s="1"/>
      <c r="P31" s="8"/>
      <c r="Q31" s="8"/>
      <c r="R31" s="8"/>
      <c r="S31" s="8"/>
      <c r="T31" s="8"/>
      <c r="U31" s="8"/>
      <c r="V31" s="8"/>
      <c r="W31" s="8"/>
      <c r="X31" s="8"/>
      <c r="Y31" s="8"/>
      <c r="Z31" s="8"/>
      <c r="AA31" s="8"/>
      <c r="AB31" s="8"/>
    </row>
    <row r="32" spans="1:28" s="4" customFormat="1">
      <c r="A32" s="219"/>
      <c r="B32" s="93" t="s">
        <v>89</v>
      </c>
      <c r="C32" s="1">
        <v>270</v>
      </c>
      <c r="D32" s="1">
        <v>348</v>
      </c>
      <c r="E32" s="1">
        <v>120</v>
      </c>
      <c r="F32" s="1">
        <v>442</v>
      </c>
      <c r="G32" s="1">
        <v>460</v>
      </c>
      <c r="H32" s="1">
        <v>297</v>
      </c>
      <c r="I32" s="1">
        <v>194</v>
      </c>
      <c r="J32" s="1">
        <v>351</v>
      </c>
      <c r="K32" s="1">
        <v>540</v>
      </c>
      <c r="L32" s="1">
        <v>300</v>
      </c>
      <c r="M32" s="1">
        <v>200</v>
      </c>
      <c r="N32" s="1">
        <v>100</v>
      </c>
      <c r="O32" s="1"/>
      <c r="P32" s="8"/>
      <c r="Q32" s="8"/>
      <c r="R32" s="8"/>
      <c r="S32" s="8"/>
      <c r="T32" s="8"/>
      <c r="U32" s="8"/>
      <c r="V32" s="8"/>
      <c r="W32" s="8"/>
      <c r="X32" s="8"/>
      <c r="Y32" s="8"/>
      <c r="Z32" s="8"/>
      <c r="AA32" s="8"/>
      <c r="AB32" s="8"/>
    </row>
    <row r="33" spans="1:28" s="4" customFormat="1">
      <c r="A33" s="219"/>
      <c r="B33" s="62" t="s">
        <v>45</v>
      </c>
      <c r="C33" s="1">
        <v>18.96</v>
      </c>
      <c r="D33" s="1">
        <v>130</v>
      </c>
      <c r="E33" s="1">
        <v>50</v>
      </c>
      <c r="F33" s="1">
        <v>50</v>
      </c>
      <c r="G33" s="1">
        <f>15.538+97.89-1.4</f>
        <v>112.02799999999999</v>
      </c>
      <c r="H33" s="1">
        <v>33.74</v>
      </c>
      <c r="I33" s="1">
        <v>188.99</v>
      </c>
      <c r="J33" s="1">
        <v>8.9700000000000006</v>
      </c>
      <c r="K33" s="1">
        <v>113.88</v>
      </c>
      <c r="L33" s="1">
        <v>111.33799999999999</v>
      </c>
      <c r="M33" s="1">
        <v>110.498</v>
      </c>
      <c r="N33" s="1">
        <v>104.434</v>
      </c>
      <c r="O33" s="1"/>
      <c r="P33" s="8"/>
      <c r="Q33" s="8"/>
      <c r="R33" s="8"/>
      <c r="S33" s="8"/>
      <c r="T33" s="8"/>
      <c r="U33" s="8"/>
      <c r="V33" s="8"/>
      <c r="W33" s="8"/>
      <c r="X33" s="8"/>
      <c r="Y33" s="8"/>
      <c r="Z33" s="8"/>
      <c r="AA33" s="8"/>
      <c r="AB33" s="8"/>
    </row>
    <row r="34" spans="1:28" s="4" customFormat="1">
      <c r="A34" s="219"/>
      <c r="B34" s="61" t="s">
        <v>29</v>
      </c>
      <c r="C34" s="95">
        <f>C31+C32+C33</f>
        <v>1968.96</v>
      </c>
      <c r="D34" s="95">
        <v>1864.5519999999997</v>
      </c>
      <c r="E34" s="95">
        <v>1834.2159999999999</v>
      </c>
      <c r="F34" s="95">
        <f>F31+F32+F33</f>
        <v>2172</v>
      </c>
      <c r="G34" s="95">
        <f t="shared" ref="G34:N34" si="14">G31+G32+G33</f>
        <v>2252.0279999999998</v>
      </c>
      <c r="H34" s="95">
        <f t="shared" si="14"/>
        <v>2010.7399999999998</v>
      </c>
      <c r="I34" s="95">
        <f t="shared" si="14"/>
        <v>2062.9899999999998</v>
      </c>
      <c r="J34" s="95">
        <f t="shared" si="14"/>
        <v>2039.9699999999998</v>
      </c>
      <c r="K34" s="95">
        <f t="shared" si="14"/>
        <v>2333.88</v>
      </c>
      <c r="L34" s="95">
        <f t="shared" si="14"/>
        <v>2091.3379999999997</v>
      </c>
      <c r="M34" s="95">
        <f t="shared" si="14"/>
        <v>1990.4979999999998</v>
      </c>
      <c r="N34" s="95">
        <f t="shared" si="14"/>
        <v>1644.434</v>
      </c>
      <c r="O34" s="95"/>
      <c r="P34" s="95"/>
      <c r="Q34" s="95"/>
      <c r="R34" s="95"/>
      <c r="S34" s="95"/>
      <c r="T34" s="95"/>
      <c r="U34" s="95"/>
      <c r="V34" s="95"/>
      <c r="W34" s="95"/>
      <c r="X34" s="95"/>
      <c r="Y34" s="95"/>
      <c r="Z34" s="95"/>
      <c r="AA34" s="95"/>
      <c r="AB34" s="8">
        <v>0</v>
      </c>
    </row>
    <row r="35" spans="1:28" s="4" customFormat="1" ht="13.5" customHeight="1">
      <c r="A35" s="219"/>
      <c r="B35" s="62" t="s">
        <v>46</v>
      </c>
      <c r="C35" s="8">
        <v>0</v>
      </c>
      <c r="D35" s="8">
        <v>2700</v>
      </c>
      <c r="E35" s="8">
        <v>0</v>
      </c>
      <c r="F35" s="8">
        <v>0</v>
      </c>
      <c r="G35" s="8">
        <v>0</v>
      </c>
      <c r="H35" s="8">
        <v>89.17</v>
      </c>
      <c r="I35" s="8">
        <v>110.15</v>
      </c>
      <c r="J35" s="8">
        <v>86.28</v>
      </c>
      <c r="K35" s="8">
        <v>100.97</v>
      </c>
      <c r="L35" s="8">
        <v>86.53</v>
      </c>
      <c r="M35" s="8">
        <v>86.53</v>
      </c>
      <c r="N35" s="8">
        <v>86.53</v>
      </c>
      <c r="O35" s="8">
        <v>86.53</v>
      </c>
      <c r="P35" s="8">
        <v>86.53</v>
      </c>
      <c r="Q35" s="8">
        <v>86.53</v>
      </c>
      <c r="R35" s="8">
        <v>86.53</v>
      </c>
      <c r="S35" s="8">
        <v>86.53</v>
      </c>
      <c r="T35" s="8">
        <v>86.53</v>
      </c>
      <c r="U35" s="8">
        <v>86.53</v>
      </c>
      <c r="V35" s="8">
        <v>86.53</v>
      </c>
      <c r="W35" s="8">
        <v>86.53</v>
      </c>
      <c r="X35" s="8">
        <v>86.53</v>
      </c>
      <c r="Y35" s="8">
        <v>86.53</v>
      </c>
      <c r="Z35" s="8">
        <v>86.53</v>
      </c>
      <c r="AA35" s="8">
        <v>86.53</v>
      </c>
      <c r="AB35" s="8">
        <v>0</v>
      </c>
    </row>
    <row r="36" spans="1:28" s="4" customFormat="1">
      <c r="A36" s="219"/>
      <c r="B36" s="62" t="s">
        <v>47</v>
      </c>
      <c r="C36" s="8">
        <v>56</v>
      </c>
      <c r="D36" s="8">
        <v>84</v>
      </c>
      <c r="E36" s="8">
        <v>50</v>
      </c>
      <c r="F36" s="8">
        <v>70.52</v>
      </c>
      <c r="G36" s="8">
        <v>70.52</v>
      </c>
      <c r="H36" s="8">
        <v>37.46</v>
      </c>
      <c r="I36" s="8">
        <v>42.96</v>
      </c>
      <c r="J36" s="8">
        <v>30.63</v>
      </c>
      <c r="K36" s="8">
        <v>38.369999999999997</v>
      </c>
      <c r="L36" s="8">
        <v>30.72</v>
      </c>
      <c r="M36" s="8">
        <v>30.72</v>
      </c>
      <c r="N36" s="8">
        <v>30.72</v>
      </c>
      <c r="O36" s="8">
        <v>30.72</v>
      </c>
      <c r="P36" s="8">
        <v>30.72</v>
      </c>
      <c r="Q36" s="8">
        <v>30.72</v>
      </c>
      <c r="R36" s="8">
        <v>30.72</v>
      </c>
      <c r="S36" s="8">
        <v>30.72</v>
      </c>
      <c r="T36" s="8">
        <v>30.72</v>
      </c>
      <c r="U36" s="8">
        <v>30.72</v>
      </c>
      <c r="V36" s="8">
        <v>30.72</v>
      </c>
      <c r="W36" s="8">
        <v>30.72</v>
      </c>
      <c r="X36" s="8">
        <v>30.72</v>
      </c>
      <c r="Y36" s="8">
        <v>30.72</v>
      </c>
      <c r="Z36" s="8">
        <v>30.72</v>
      </c>
      <c r="AA36" s="8">
        <v>30.72</v>
      </c>
      <c r="AB36" s="8">
        <v>50.52</v>
      </c>
    </row>
    <row r="37" spans="1:28" s="4" customFormat="1">
      <c r="A37" s="219"/>
      <c r="B37" s="62" t="s">
        <v>125</v>
      </c>
      <c r="C37" s="8">
        <v>45.88</v>
      </c>
      <c r="D37" s="8">
        <v>437</v>
      </c>
      <c r="E37" s="8">
        <v>17</v>
      </c>
      <c r="F37" s="8">
        <v>33.952498528724995</v>
      </c>
      <c r="G37" s="8">
        <v>33.952498528724995</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row>
    <row r="38" spans="1:28" s="5" customFormat="1">
      <c r="A38" s="219"/>
      <c r="B38" s="61" t="s">
        <v>30</v>
      </c>
      <c r="C38" s="95">
        <f>C35+C36+C37</f>
        <v>101.88</v>
      </c>
      <c r="D38" s="95">
        <v>305.57248675852497</v>
      </c>
      <c r="E38" s="95">
        <v>305.57248675852497</v>
      </c>
      <c r="F38" s="95">
        <f>F35+F36+F37</f>
        <v>104.472498528725</v>
      </c>
      <c r="G38" s="95">
        <f t="shared" ref="G38:O38" si="15">G35+G36+G37</f>
        <v>104.472498528725</v>
      </c>
      <c r="H38" s="95">
        <f t="shared" si="15"/>
        <v>126.63</v>
      </c>
      <c r="I38" s="95">
        <f t="shared" si="15"/>
        <v>153.11000000000001</v>
      </c>
      <c r="J38" s="95">
        <f t="shared" si="15"/>
        <v>116.91</v>
      </c>
      <c r="K38" s="95">
        <f t="shared" si="15"/>
        <v>139.34</v>
      </c>
      <c r="L38" s="95">
        <f t="shared" si="15"/>
        <v>117.25</v>
      </c>
      <c r="M38" s="95">
        <f t="shared" si="15"/>
        <v>117.25</v>
      </c>
      <c r="N38" s="95">
        <f t="shared" si="15"/>
        <v>117.25</v>
      </c>
      <c r="O38" s="95">
        <f t="shared" si="15"/>
        <v>117.25</v>
      </c>
      <c r="P38" s="95">
        <f t="shared" ref="P38" si="16">P35+P36+P37</f>
        <v>117.25</v>
      </c>
      <c r="Q38" s="95">
        <f t="shared" ref="Q38" si="17">Q35+Q36+Q37</f>
        <v>117.25</v>
      </c>
      <c r="R38" s="95">
        <f t="shared" ref="R38" si="18">R35+R36+R37</f>
        <v>117.25</v>
      </c>
      <c r="S38" s="95">
        <f t="shared" ref="S38" si="19">S35+S36+S37</f>
        <v>117.25</v>
      </c>
      <c r="T38" s="95">
        <f t="shared" ref="T38" si="20">T35+T36+T37</f>
        <v>117.25</v>
      </c>
      <c r="U38" s="95">
        <f t="shared" ref="U38" si="21">U35+U36+U37</f>
        <v>117.25</v>
      </c>
      <c r="V38" s="95">
        <f t="shared" ref="V38" si="22">V35+V36+V37</f>
        <v>117.25</v>
      </c>
      <c r="W38" s="95">
        <f t="shared" ref="W38" si="23">W35+W36+W37</f>
        <v>117.25</v>
      </c>
      <c r="X38" s="95">
        <f t="shared" ref="X38" si="24">X35+X36+X37</f>
        <v>117.25</v>
      </c>
      <c r="Y38" s="95">
        <f t="shared" ref="Y38" si="25">Y35+Y36+Y37</f>
        <v>117.25</v>
      </c>
      <c r="Z38" s="95">
        <f t="shared" ref="Z38" si="26">Z35+Z36+Z37</f>
        <v>117.25</v>
      </c>
      <c r="AA38" s="95">
        <f t="shared" ref="AA38" si="27">AA35+AA36+AA37</f>
        <v>117.25</v>
      </c>
      <c r="AB38" s="95">
        <f t="shared" ref="AB38" si="28">AB35+AB36+AB37</f>
        <v>50.52</v>
      </c>
    </row>
    <row r="39" spans="1:28" s="4" customFormat="1" hidden="1">
      <c r="A39" s="219"/>
      <c r="B39" s="62" t="s">
        <v>48</v>
      </c>
      <c r="C39" s="8">
        <v>1877.12</v>
      </c>
      <c r="D39" s="8">
        <v>1920</v>
      </c>
      <c r="E39" s="8">
        <f>1950+370</f>
        <v>2320</v>
      </c>
      <c r="F39" s="8">
        <v>2712.58</v>
      </c>
      <c r="G39" s="8">
        <f>3207-167.99-100</f>
        <v>2939.01</v>
      </c>
      <c r="H39" s="8">
        <v>500.1</v>
      </c>
      <c r="I39" s="8">
        <v>0</v>
      </c>
      <c r="J39" s="8">
        <v>0</v>
      </c>
      <c r="K39" s="8">
        <v>0</v>
      </c>
      <c r="L39" s="8">
        <v>0</v>
      </c>
      <c r="M39" s="8">
        <v>0</v>
      </c>
      <c r="N39" s="8">
        <v>0</v>
      </c>
      <c r="O39" s="8">
        <v>0</v>
      </c>
      <c r="P39" s="8">
        <v>0</v>
      </c>
      <c r="Q39" s="8">
        <v>0</v>
      </c>
      <c r="R39" s="8">
        <v>0</v>
      </c>
      <c r="S39" s="8"/>
      <c r="T39" s="8"/>
      <c r="U39" s="8"/>
      <c r="V39" s="8"/>
      <c r="W39" s="8"/>
      <c r="X39" s="8"/>
      <c r="Y39" s="8"/>
      <c r="Z39" s="8"/>
      <c r="AA39" s="8"/>
    </row>
    <row r="40" spans="1:28" s="4" customFormat="1" hidden="1">
      <c r="A40" s="219"/>
      <c r="B40" s="62" t="s">
        <v>49</v>
      </c>
      <c r="C40" s="8">
        <v>904.5</v>
      </c>
      <c r="D40" s="8">
        <v>1104</v>
      </c>
      <c r="E40" s="8">
        <v>690</v>
      </c>
      <c r="F40" s="8">
        <v>950</v>
      </c>
      <c r="G40" s="8">
        <v>1200</v>
      </c>
      <c r="H40" s="8">
        <v>200</v>
      </c>
      <c r="I40" s="8">
        <v>0</v>
      </c>
      <c r="J40" s="8">
        <v>0</v>
      </c>
      <c r="K40" s="8">
        <v>0</v>
      </c>
      <c r="L40" s="8">
        <v>0</v>
      </c>
      <c r="M40" s="8">
        <v>0</v>
      </c>
      <c r="N40" s="8">
        <v>0</v>
      </c>
      <c r="O40" s="8">
        <v>0</v>
      </c>
      <c r="P40" s="8">
        <v>0</v>
      </c>
      <c r="Q40" s="8">
        <v>0</v>
      </c>
      <c r="R40" s="8">
        <v>0</v>
      </c>
      <c r="S40" s="8"/>
      <c r="T40" s="8"/>
      <c r="U40" s="8"/>
      <c r="V40" s="8"/>
      <c r="W40" s="8"/>
      <c r="X40" s="8"/>
      <c r="Y40" s="8"/>
      <c r="Z40" s="8"/>
      <c r="AA40" s="8"/>
      <c r="AB40" s="8"/>
    </row>
    <row r="41" spans="1:28" s="4" customFormat="1" ht="13.5" hidden="1" customHeight="1">
      <c r="A41" s="219"/>
      <c r="B41" s="62" t="s">
        <v>50</v>
      </c>
      <c r="C41" s="8">
        <v>0</v>
      </c>
      <c r="D41" s="8">
        <v>0</v>
      </c>
      <c r="E41" s="8">
        <f>283-200</f>
        <v>83</v>
      </c>
      <c r="F41" s="8">
        <v>21.93</v>
      </c>
      <c r="G41" s="8">
        <v>19.53</v>
      </c>
      <c r="H41" s="8">
        <v>18.03</v>
      </c>
      <c r="I41" s="8">
        <v>0</v>
      </c>
      <c r="J41" s="8">
        <v>0</v>
      </c>
      <c r="K41" s="8">
        <v>0</v>
      </c>
      <c r="L41" s="8">
        <v>0</v>
      </c>
      <c r="M41" s="8">
        <v>0</v>
      </c>
      <c r="N41" s="8">
        <v>0</v>
      </c>
      <c r="O41" s="8">
        <v>0</v>
      </c>
      <c r="P41" s="8">
        <v>0</v>
      </c>
      <c r="Q41" s="8">
        <v>0</v>
      </c>
      <c r="R41" s="8">
        <v>0</v>
      </c>
      <c r="S41" s="8"/>
      <c r="T41" s="8"/>
      <c r="U41" s="8"/>
      <c r="V41" s="8"/>
      <c r="W41" s="8"/>
      <c r="X41" s="8"/>
      <c r="Y41" s="8"/>
      <c r="Z41" s="8"/>
      <c r="AA41" s="8"/>
      <c r="AB41" s="8"/>
    </row>
    <row r="42" spans="1:28" s="5" customFormat="1" hidden="1">
      <c r="A42" s="219"/>
      <c r="B42" s="61" t="s">
        <v>24</v>
      </c>
      <c r="C42" s="95">
        <f>C39+C40+C41</f>
        <v>2781.62</v>
      </c>
      <c r="D42" s="95">
        <v>2653.9602686518356</v>
      </c>
      <c r="E42" s="95">
        <v>2595.7457998715749</v>
      </c>
      <c r="F42" s="95">
        <f>F39+F40+F41</f>
        <v>3684.5099999999998</v>
      </c>
      <c r="G42" s="95">
        <f t="shared" ref="G42:P42" si="29">G39+G40+G41</f>
        <v>4158.54</v>
      </c>
      <c r="H42" s="95">
        <f t="shared" si="29"/>
        <v>718.13</v>
      </c>
      <c r="I42" s="95">
        <f t="shared" si="29"/>
        <v>0</v>
      </c>
      <c r="J42" s="95">
        <f t="shared" si="29"/>
        <v>0</v>
      </c>
      <c r="K42" s="95">
        <f t="shared" si="29"/>
        <v>0</v>
      </c>
      <c r="L42" s="95">
        <f t="shared" si="29"/>
        <v>0</v>
      </c>
      <c r="M42" s="95">
        <f t="shared" si="29"/>
        <v>0</v>
      </c>
      <c r="N42" s="95">
        <f t="shared" si="29"/>
        <v>0</v>
      </c>
      <c r="O42" s="95">
        <f t="shared" si="29"/>
        <v>0</v>
      </c>
      <c r="P42" s="95">
        <f t="shared" si="29"/>
        <v>0</v>
      </c>
      <c r="Q42" s="95">
        <f t="shared" ref="Q42" si="30">Q39+Q40+Q41</f>
        <v>0</v>
      </c>
      <c r="R42" s="95">
        <f t="shared" ref="R42" si="31">R39+R40+R41</f>
        <v>0</v>
      </c>
      <c r="S42" s="95">
        <v>0</v>
      </c>
      <c r="T42" s="95">
        <v>0</v>
      </c>
      <c r="U42" s="95">
        <v>0</v>
      </c>
      <c r="V42" s="95">
        <v>0</v>
      </c>
      <c r="W42" s="95">
        <v>0</v>
      </c>
      <c r="X42" s="95">
        <v>0</v>
      </c>
      <c r="Y42" s="95">
        <v>0</v>
      </c>
      <c r="Z42" s="95">
        <v>0</v>
      </c>
      <c r="AA42" s="95">
        <v>0</v>
      </c>
      <c r="AB42" s="95">
        <v>0</v>
      </c>
    </row>
    <row r="43" spans="1:28" s="4" customFormat="1" ht="12.75" hidden="1" customHeight="1">
      <c r="A43" s="219"/>
      <c r="B43" s="62" t="s">
        <v>51</v>
      </c>
      <c r="C43" s="8">
        <v>0</v>
      </c>
      <c r="D43" s="8">
        <v>718.76840000000004</v>
      </c>
      <c r="E43" s="8"/>
      <c r="F43" s="8"/>
      <c r="G43" s="8"/>
      <c r="H43" s="8"/>
      <c r="I43" s="8"/>
      <c r="J43" s="8"/>
      <c r="K43" s="8"/>
      <c r="L43" s="8"/>
      <c r="M43" s="8"/>
      <c r="N43" s="8"/>
      <c r="O43" s="8"/>
      <c r="P43" s="8"/>
      <c r="Q43" s="8"/>
      <c r="R43" s="8"/>
      <c r="S43" s="8"/>
      <c r="T43" s="8"/>
      <c r="U43" s="8"/>
      <c r="V43" s="8"/>
      <c r="W43" s="8"/>
      <c r="X43" s="8"/>
      <c r="Y43" s="8"/>
      <c r="Z43" s="8"/>
      <c r="AA43" s="8"/>
    </row>
    <row r="44" spans="1:28" s="4" customFormat="1" ht="12.75" hidden="1" customHeight="1">
      <c r="A44" s="219"/>
      <c r="B44" s="62" t="s">
        <v>52</v>
      </c>
      <c r="C44" s="8">
        <v>0</v>
      </c>
      <c r="D44" s="8">
        <v>0</v>
      </c>
      <c r="E44" s="8"/>
      <c r="F44" s="8"/>
      <c r="G44" s="8"/>
      <c r="H44" s="8"/>
      <c r="I44" s="8"/>
      <c r="J44" s="8"/>
      <c r="K44" s="8"/>
      <c r="L44" s="8"/>
      <c r="M44" s="8"/>
      <c r="N44" s="8"/>
      <c r="O44" s="8"/>
      <c r="P44" s="8"/>
      <c r="Q44" s="8"/>
      <c r="R44" s="8"/>
      <c r="S44" s="8"/>
      <c r="T44" s="8"/>
      <c r="U44" s="8"/>
      <c r="V44" s="8"/>
      <c r="W44" s="8"/>
      <c r="X44" s="8"/>
      <c r="Y44" s="8"/>
      <c r="Z44" s="8"/>
      <c r="AA44" s="8"/>
      <c r="AB44" s="8"/>
    </row>
    <row r="45" spans="1:28" s="4" customFormat="1" ht="12.75" hidden="1" customHeight="1">
      <c r="A45" s="219"/>
      <c r="B45" s="62" t="s">
        <v>53</v>
      </c>
      <c r="C45" s="8">
        <v>0</v>
      </c>
      <c r="D45" s="8">
        <v>0</v>
      </c>
      <c r="E45" s="8"/>
      <c r="F45" s="8"/>
      <c r="G45" s="8"/>
      <c r="H45" s="8"/>
      <c r="I45" s="8"/>
      <c r="J45" s="8"/>
      <c r="K45" s="8"/>
      <c r="L45" s="8"/>
      <c r="M45" s="8"/>
      <c r="N45" s="8"/>
      <c r="O45" s="8"/>
      <c r="P45" s="8"/>
      <c r="Q45" s="8"/>
      <c r="R45" s="8"/>
      <c r="S45" s="8"/>
      <c r="T45" s="8"/>
      <c r="U45" s="8"/>
      <c r="V45" s="8"/>
      <c r="W45" s="8"/>
      <c r="X45" s="8"/>
      <c r="Y45" s="8"/>
      <c r="Z45" s="8"/>
      <c r="AA45" s="8"/>
      <c r="AB45" s="8"/>
    </row>
    <row r="46" spans="1:28" s="4" customFormat="1" ht="12.75" hidden="1" customHeight="1">
      <c r="A46" s="219"/>
      <c r="B46" s="61" t="s">
        <v>31</v>
      </c>
      <c r="C46" s="95">
        <f>C43+C44+C45</f>
        <v>0</v>
      </c>
      <c r="D46" s="95">
        <v>718.76840000000004</v>
      </c>
      <c r="E46" s="95">
        <v>0</v>
      </c>
      <c r="F46" s="95">
        <v>0</v>
      </c>
      <c r="G46" s="95">
        <v>0</v>
      </c>
      <c r="H46" s="95">
        <v>0</v>
      </c>
      <c r="I46" s="95">
        <v>0</v>
      </c>
      <c r="J46" s="95">
        <v>0</v>
      </c>
      <c r="K46" s="95">
        <v>0</v>
      </c>
      <c r="L46" s="95">
        <v>0</v>
      </c>
      <c r="M46" s="95">
        <v>0</v>
      </c>
      <c r="N46" s="95">
        <v>0</v>
      </c>
      <c r="O46" s="95">
        <v>0</v>
      </c>
      <c r="P46" s="95">
        <v>0</v>
      </c>
      <c r="Q46" s="95">
        <v>0</v>
      </c>
      <c r="R46" s="95">
        <v>0</v>
      </c>
      <c r="S46" s="95">
        <v>0</v>
      </c>
      <c r="T46" s="95">
        <v>0</v>
      </c>
      <c r="U46" s="95">
        <v>0</v>
      </c>
      <c r="V46" s="95">
        <v>0</v>
      </c>
      <c r="W46" s="95">
        <v>0</v>
      </c>
      <c r="X46" s="95">
        <v>0</v>
      </c>
      <c r="Y46" s="95">
        <v>0</v>
      </c>
      <c r="Z46" s="95">
        <v>0</v>
      </c>
      <c r="AA46" s="95">
        <v>0</v>
      </c>
      <c r="AB46" s="95">
        <v>0</v>
      </c>
    </row>
    <row r="47" spans="1:28" s="4" customFormat="1" ht="12.75" hidden="1" customHeight="1">
      <c r="A47" s="219"/>
      <c r="B47" s="62" t="s">
        <v>73</v>
      </c>
      <c r="C47" s="1">
        <v>455.05</v>
      </c>
      <c r="D47" s="1"/>
      <c r="E47" s="1"/>
      <c r="F47" s="1"/>
      <c r="G47" s="1"/>
      <c r="H47" s="8"/>
      <c r="I47" s="8"/>
      <c r="J47" s="8"/>
      <c r="K47" s="8"/>
      <c r="L47" s="8"/>
      <c r="M47" s="8"/>
      <c r="N47" s="8"/>
      <c r="O47" s="8"/>
      <c r="P47" s="8"/>
      <c r="Q47" s="8"/>
      <c r="R47" s="8"/>
      <c r="S47" s="8"/>
      <c r="T47" s="8"/>
      <c r="U47" s="8"/>
      <c r="V47" s="8"/>
      <c r="W47" s="8"/>
      <c r="X47" s="8"/>
      <c r="Y47" s="8"/>
      <c r="Z47" s="8"/>
      <c r="AA47" s="8"/>
    </row>
    <row r="48" spans="1:28" s="5" customFormat="1" ht="12.75" hidden="1" customHeight="1">
      <c r="A48" s="219"/>
      <c r="B48" s="61" t="s">
        <v>32</v>
      </c>
      <c r="C48" s="95">
        <f>C47</f>
        <v>455.05</v>
      </c>
      <c r="D48" s="95">
        <v>0</v>
      </c>
      <c r="E48" s="95">
        <v>0</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0</v>
      </c>
      <c r="AB48" s="1">
        <v>0</v>
      </c>
    </row>
    <row r="49" spans="1:28" s="4" customFormat="1" ht="11.25" hidden="1" customHeight="1">
      <c r="A49" s="219"/>
      <c r="B49" s="62" t="s">
        <v>74</v>
      </c>
      <c r="C49" s="1">
        <v>928.43</v>
      </c>
      <c r="D49" s="1"/>
      <c r="E49" s="1"/>
      <c r="F49" s="1"/>
      <c r="G49" s="8"/>
      <c r="H49" s="8"/>
      <c r="I49" s="8"/>
      <c r="J49" s="8"/>
      <c r="K49" s="8"/>
      <c r="L49" s="8"/>
      <c r="M49" s="8"/>
      <c r="N49" s="8"/>
      <c r="O49" s="8"/>
      <c r="P49" s="8"/>
      <c r="Q49" s="8"/>
      <c r="R49" s="8"/>
      <c r="S49" s="8"/>
      <c r="T49" s="8"/>
      <c r="U49" s="8"/>
      <c r="V49" s="8"/>
      <c r="W49" s="8"/>
      <c r="X49" s="8"/>
      <c r="Y49" s="8"/>
      <c r="Z49" s="8"/>
      <c r="AA49" s="8"/>
      <c r="AB49" s="8"/>
    </row>
    <row r="50" spans="1:28" s="5" customFormat="1" ht="12.75" hidden="1" customHeight="1">
      <c r="A50" s="219"/>
      <c r="B50" s="61" t="s">
        <v>33</v>
      </c>
      <c r="C50" s="95">
        <f>C49</f>
        <v>928.43</v>
      </c>
      <c r="D50" s="95">
        <v>0</v>
      </c>
      <c r="E50" s="95">
        <v>0</v>
      </c>
      <c r="F50" s="95">
        <v>0</v>
      </c>
      <c r="G50" s="95">
        <v>0</v>
      </c>
      <c r="H50" s="95">
        <v>0</v>
      </c>
      <c r="I50" s="95">
        <v>0</v>
      </c>
      <c r="J50" s="95">
        <v>0</v>
      </c>
      <c r="K50" s="95">
        <v>0</v>
      </c>
      <c r="L50" s="95">
        <v>0</v>
      </c>
      <c r="M50" s="95">
        <v>0</v>
      </c>
      <c r="N50" s="95">
        <v>0</v>
      </c>
      <c r="O50" s="95">
        <v>0</v>
      </c>
      <c r="P50" s="95">
        <v>0</v>
      </c>
      <c r="Q50" s="95">
        <v>0</v>
      </c>
      <c r="R50" s="95">
        <v>0</v>
      </c>
      <c r="S50" s="95">
        <v>0</v>
      </c>
      <c r="T50" s="95">
        <v>0</v>
      </c>
      <c r="U50" s="95">
        <v>0</v>
      </c>
      <c r="V50" s="95">
        <v>0</v>
      </c>
      <c r="W50" s="95">
        <v>0</v>
      </c>
      <c r="X50" s="95">
        <v>0</v>
      </c>
      <c r="Y50" s="95">
        <v>0</v>
      </c>
      <c r="Z50" s="95">
        <v>0</v>
      </c>
      <c r="AA50" s="95">
        <v>0</v>
      </c>
      <c r="AB50" s="1">
        <v>0</v>
      </c>
    </row>
    <row r="51" spans="1:28" s="4" customFormat="1" ht="11.25" hidden="1" customHeight="1">
      <c r="A51" s="219"/>
      <c r="B51" s="62" t="s">
        <v>122</v>
      </c>
      <c r="C51" s="8">
        <v>10106.73</v>
      </c>
      <c r="D51" s="8">
        <v>10351.73</v>
      </c>
      <c r="E51" s="8">
        <v>4307</v>
      </c>
      <c r="F51" s="8"/>
      <c r="G51" s="8"/>
      <c r="H51" s="8"/>
      <c r="I51" s="8"/>
      <c r="J51" s="8"/>
      <c r="K51" s="8"/>
      <c r="L51" s="8"/>
      <c r="M51" s="8"/>
      <c r="N51" s="8"/>
      <c r="O51" s="8"/>
      <c r="P51" s="8"/>
      <c r="Q51" s="8"/>
      <c r="R51" s="8"/>
      <c r="S51" s="8"/>
      <c r="T51" s="8"/>
      <c r="U51" s="8"/>
      <c r="V51" s="8"/>
      <c r="W51" s="8"/>
      <c r="X51" s="8"/>
      <c r="Y51" s="8"/>
      <c r="Z51" s="8"/>
      <c r="AA51" s="8"/>
    </row>
    <row r="52" spans="1:28" s="4" customFormat="1" ht="12.75" hidden="1" customHeight="1">
      <c r="A52" s="219"/>
      <c r="B52" s="93" t="s">
        <v>75</v>
      </c>
      <c r="C52" s="8">
        <v>422.51</v>
      </c>
      <c r="D52" s="8">
        <v>963.74</v>
      </c>
      <c r="E52" s="8">
        <v>22</v>
      </c>
      <c r="F52" s="8"/>
      <c r="G52" s="8"/>
      <c r="H52" s="8"/>
      <c r="I52" s="8"/>
      <c r="J52" s="8"/>
      <c r="K52" s="8"/>
      <c r="L52" s="8"/>
      <c r="M52" s="8"/>
      <c r="N52" s="8"/>
      <c r="O52" s="8"/>
      <c r="P52" s="8"/>
      <c r="Q52" s="8"/>
      <c r="R52" s="8"/>
      <c r="S52" s="8"/>
      <c r="T52" s="8"/>
      <c r="U52" s="8"/>
      <c r="V52" s="8"/>
      <c r="W52" s="8"/>
      <c r="X52" s="8"/>
      <c r="Y52" s="8"/>
      <c r="Z52" s="8"/>
      <c r="AA52" s="8"/>
    </row>
    <row r="53" spans="1:28" s="4" customFormat="1" ht="12.75" hidden="1" customHeight="1">
      <c r="A53" s="219"/>
      <c r="B53" s="93" t="s">
        <v>76</v>
      </c>
      <c r="C53" s="8">
        <v>9.74</v>
      </c>
      <c r="D53" s="8">
        <v>20</v>
      </c>
      <c r="E53" s="8">
        <v>10</v>
      </c>
      <c r="F53" s="8"/>
      <c r="G53" s="8"/>
      <c r="H53" s="8"/>
      <c r="I53" s="8"/>
      <c r="J53" s="8"/>
      <c r="K53" s="8"/>
      <c r="L53" s="8"/>
      <c r="M53" s="8"/>
      <c r="N53" s="8"/>
      <c r="O53" s="8"/>
      <c r="P53" s="8"/>
      <c r="Q53" s="8"/>
      <c r="R53" s="8"/>
      <c r="S53" s="8"/>
      <c r="T53" s="8"/>
      <c r="U53" s="8"/>
      <c r="V53" s="8"/>
      <c r="W53" s="8"/>
      <c r="X53" s="8"/>
      <c r="Y53" s="8"/>
      <c r="Z53" s="8"/>
      <c r="AA53" s="8"/>
    </row>
    <row r="54" spans="1:28" s="5" customFormat="1" ht="12.75" hidden="1" customHeight="1">
      <c r="A54" s="219"/>
      <c r="B54" s="94" t="s">
        <v>70</v>
      </c>
      <c r="C54" s="95">
        <f>C51+C52+C53</f>
        <v>10538.98</v>
      </c>
      <c r="D54" s="92">
        <v>10130.025243850012</v>
      </c>
      <c r="E54" s="92">
        <v>4162.146490646458</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5">
        <v>0</v>
      </c>
    </row>
    <row r="55" spans="1:28" s="4" customFormat="1" ht="12.75" hidden="1" customHeight="1">
      <c r="A55" s="219"/>
      <c r="B55" s="62" t="s">
        <v>77</v>
      </c>
      <c r="C55" s="8">
        <v>7883.46</v>
      </c>
      <c r="D55" s="8">
        <v>8737.7000000000007</v>
      </c>
      <c r="E55" s="8">
        <v>8211</v>
      </c>
      <c r="F55" s="8"/>
      <c r="G55" s="8"/>
      <c r="H55" s="8"/>
      <c r="I55" s="8"/>
      <c r="J55" s="8"/>
      <c r="K55" s="8"/>
      <c r="L55" s="8"/>
      <c r="M55" s="8"/>
      <c r="N55" s="8"/>
      <c r="O55" s="8"/>
      <c r="P55" s="8"/>
      <c r="Q55" s="8"/>
      <c r="R55" s="8"/>
      <c r="S55" s="8"/>
      <c r="T55" s="8"/>
      <c r="U55" s="8"/>
      <c r="V55" s="8"/>
      <c r="W55" s="8"/>
      <c r="X55" s="8"/>
      <c r="Y55" s="8"/>
      <c r="Z55" s="8"/>
      <c r="AA55" s="8"/>
    </row>
    <row r="56" spans="1:28" s="4" customFormat="1" ht="12.75" hidden="1" customHeight="1">
      <c r="A56" s="219"/>
      <c r="B56" s="62" t="s">
        <v>78</v>
      </c>
      <c r="C56" s="8">
        <v>1451.05</v>
      </c>
      <c r="D56" s="8">
        <v>1696.4</v>
      </c>
      <c r="E56" s="8">
        <f>389-100</f>
        <v>289</v>
      </c>
      <c r="F56" s="8"/>
      <c r="G56" s="8"/>
      <c r="H56" s="8"/>
      <c r="I56" s="8"/>
      <c r="J56" s="8"/>
      <c r="K56" s="8"/>
      <c r="L56" s="8"/>
      <c r="M56" s="8"/>
      <c r="N56" s="8"/>
      <c r="O56" s="8"/>
      <c r="P56" s="8"/>
      <c r="Q56" s="8"/>
      <c r="R56" s="8"/>
      <c r="S56" s="8"/>
      <c r="T56" s="8"/>
      <c r="U56" s="8"/>
      <c r="V56" s="8"/>
      <c r="W56" s="8"/>
      <c r="X56" s="8"/>
      <c r="Y56" s="8"/>
      <c r="Z56" s="8"/>
      <c r="AA56" s="8"/>
      <c r="AB56" s="8"/>
    </row>
    <row r="57" spans="1:28" s="4" customFormat="1" ht="12.75" hidden="1" customHeight="1">
      <c r="A57" s="219"/>
      <c r="B57" s="62" t="s">
        <v>79</v>
      </c>
      <c r="C57" s="8">
        <v>346.33</v>
      </c>
      <c r="D57" s="8">
        <v>350</v>
      </c>
      <c r="E57" s="8">
        <v>310</v>
      </c>
      <c r="F57" s="8"/>
      <c r="G57" s="8"/>
      <c r="H57" s="8"/>
      <c r="I57" s="8"/>
      <c r="J57" s="8"/>
      <c r="K57" s="8"/>
      <c r="L57" s="8"/>
      <c r="M57" s="8"/>
      <c r="N57" s="8"/>
      <c r="O57" s="8"/>
      <c r="P57" s="8"/>
      <c r="Q57" s="8"/>
      <c r="R57" s="8"/>
      <c r="S57" s="8"/>
      <c r="T57" s="8"/>
      <c r="U57" s="8"/>
      <c r="V57" s="8"/>
      <c r="W57" s="8"/>
      <c r="X57" s="8"/>
      <c r="Y57" s="8"/>
      <c r="Z57" s="8"/>
      <c r="AA57" s="8"/>
      <c r="AB57" s="8"/>
    </row>
    <row r="58" spans="1:28" s="4" customFormat="1" ht="12.75" hidden="1" customHeight="1">
      <c r="A58" s="219"/>
      <c r="B58" s="61" t="s">
        <v>34</v>
      </c>
      <c r="C58" s="95">
        <f>C55+C56+C57</f>
        <v>9680.84</v>
      </c>
      <c r="D58" s="92">
        <v>7907.2014857452068</v>
      </c>
      <c r="E58" s="92">
        <v>7904.3812978717951</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row>
    <row r="59" spans="1:28" s="5" customFormat="1" ht="12.75" hidden="1" customHeight="1">
      <c r="A59" s="219"/>
      <c r="B59" s="62" t="s">
        <v>95</v>
      </c>
      <c r="C59" s="8">
        <v>0</v>
      </c>
      <c r="D59" s="8">
        <v>8106.2983200000008</v>
      </c>
      <c r="E59" s="8">
        <f>7433-4000-400-2000</f>
        <v>1033</v>
      </c>
      <c r="F59" s="8"/>
      <c r="G59" s="8"/>
      <c r="H59" s="8"/>
      <c r="I59" s="8"/>
      <c r="J59" s="8"/>
      <c r="K59" s="92"/>
      <c r="L59" s="92"/>
      <c r="M59" s="92"/>
      <c r="N59" s="92"/>
      <c r="O59" s="92"/>
      <c r="P59" s="92"/>
      <c r="Q59" s="92"/>
      <c r="R59" s="92"/>
      <c r="S59" s="92"/>
      <c r="T59" s="92"/>
      <c r="U59" s="92"/>
      <c r="V59" s="92"/>
      <c r="W59" s="92"/>
      <c r="X59" s="92"/>
      <c r="Y59" s="92"/>
      <c r="Z59" s="92"/>
      <c r="AA59" s="92"/>
      <c r="AB59" s="8"/>
    </row>
    <row r="60" spans="1:28" s="5" customFormat="1" ht="12.75" hidden="1" customHeight="1">
      <c r="A60" s="219"/>
      <c r="B60" s="62" t="s">
        <v>96</v>
      </c>
      <c r="C60" s="8">
        <v>0</v>
      </c>
      <c r="D60" s="8">
        <v>710.15</v>
      </c>
      <c r="E60" s="8">
        <f>385-300</f>
        <v>85</v>
      </c>
      <c r="F60" s="8"/>
      <c r="G60" s="8"/>
      <c r="H60" s="8"/>
      <c r="I60" s="8"/>
      <c r="J60" s="8"/>
      <c r="K60" s="92"/>
      <c r="L60" s="92"/>
      <c r="M60" s="92"/>
      <c r="N60" s="92"/>
      <c r="O60" s="92"/>
      <c r="P60" s="92"/>
      <c r="Q60" s="92"/>
      <c r="R60" s="92"/>
      <c r="S60" s="92"/>
      <c r="T60" s="92"/>
      <c r="U60" s="92"/>
      <c r="V60" s="92"/>
      <c r="W60" s="92"/>
      <c r="X60" s="92"/>
      <c r="Y60" s="92"/>
      <c r="Z60" s="92"/>
      <c r="AA60" s="92"/>
      <c r="AB60" s="8"/>
    </row>
    <row r="61" spans="1:28" s="5" customFormat="1" ht="12.75" hidden="1" customHeight="1">
      <c r="A61" s="219"/>
      <c r="B61" s="62" t="s">
        <v>97</v>
      </c>
      <c r="C61" s="8">
        <v>0</v>
      </c>
      <c r="D61" s="8">
        <v>199.16252065</v>
      </c>
      <c r="E61" s="8">
        <v>0</v>
      </c>
      <c r="F61" s="8"/>
      <c r="G61" s="8"/>
      <c r="H61" s="8"/>
      <c r="I61" s="8"/>
      <c r="J61" s="8"/>
      <c r="K61" s="92"/>
      <c r="L61" s="92"/>
      <c r="M61" s="92"/>
      <c r="N61" s="92"/>
      <c r="O61" s="92"/>
      <c r="P61" s="92"/>
      <c r="Q61" s="92"/>
      <c r="R61" s="92"/>
      <c r="S61" s="92"/>
      <c r="T61" s="92"/>
      <c r="U61" s="92"/>
      <c r="V61" s="92"/>
      <c r="W61" s="92"/>
      <c r="X61" s="92"/>
      <c r="Y61" s="92"/>
      <c r="Z61" s="92"/>
      <c r="AA61" s="92"/>
      <c r="AB61" s="8"/>
    </row>
    <row r="62" spans="1:28" s="5" customFormat="1" ht="12.75" hidden="1" customHeight="1">
      <c r="A62" s="219"/>
      <c r="B62" s="61" t="s">
        <v>72</v>
      </c>
      <c r="C62" s="95">
        <f>C59+C60+C61</f>
        <v>0</v>
      </c>
      <c r="D62" s="92">
        <v>8816.4439435986515</v>
      </c>
      <c r="E62" s="92">
        <v>7344.0974005881317</v>
      </c>
      <c r="F62" s="92"/>
      <c r="G62" s="92"/>
      <c r="H62" s="92"/>
      <c r="I62" s="92"/>
      <c r="J62" s="92"/>
      <c r="K62" s="92"/>
      <c r="L62" s="92"/>
      <c r="M62" s="92"/>
      <c r="N62" s="92"/>
      <c r="O62" s="92"/>
      <c r="P62" s="92"/>
      <c r="Q62" s="92"/>
      <c r="R62" s="92"/>
      <c r="S62" s="92"/>
      <c r="T62" s="92"/>
      <c r="U62" s="92"/>
      <c r="V62" s="92"/>
      <c r="W62" s="92"/>
      <c r="X62" s="92"/>
      <c r="Y62" s="92"/>
      <c r="Z62" s="92"/>
      <c r="AA62" s="92"/>
      <c r="AB62" s="92"/>
    </row>
    <row r="63" spans="1:28" s="5" customFormat="1" hidden="1">
      <c r="A63" s="219"/>
      <c r="B63" s="62" t="s">
        <v>98</v>
      </c>
      <c r="C63" s="8">
        <v>2777.78</v>
      </c>
      <c r="D63" s="8">
        <v>2777.78</v>
      </c>
      <c r="E63" s="8">
        <v>2780</v>
      </c>
      <c r="F63" s="8">
        <v>2780</v>
      </c>
      <c r="G63" s="8">
        <v>3475</v>
      </c>
      <c r="H63" s="8">
        <v>695</v>
      </c>
      <c r="I63" s="8">
        <v>0</v>
      </c>
      <c r="J63" s="8">
        <v>0</v>
      </c>
      <c r="K63" s="8">
        <v>0</v>
      </c>
      <c r="L63" s="8"/>
      <c r="M63" s="92"/>
      <c r="N63" s="92"/>
      <c r="O63" s="92"/>
      <c r="P63" s="92"/>
      <c r="Q63" s="92"/>
      <c r="R63" s="92"/>
      <c r="S63" s="92"/>
      <c r="T63" s="92"/>
      <c r="U63" s="92"/>
      <c r="V63" s="92"/>
      <c r="W63" s="92"/>
      <c r="X63" s="92"/>
      <c r="Y63" s="92"/>
      <c r="Z63" s="92"/>
      <c r="AA63" s="92"/>
      <c r="AB63" s="142"/>
    </row>
    <row r="64" spans="1:28" s="5" customFormat="1" hidden="1">
      <c r="A64" s="219"/>
      <c r="B64" s="62" t="s">
        <v>99</v>
      </c>
      <c r="C64" s="8">
        <v>1024.48</v>
      </c>
      <c r="D64" s="8">
        <v>1998</v>
      </c>
      <c r="E64" s="8">
        <f>820-168+13</f>
        <v>665</v>
      </c>
      <c r="F64" s="8">
        <v>1013.95</v>
      </c>
      <c r="G64" s="8">
        <v>1205</v>
      </c>
      <c r="H64" s="8">
        <v>200</v>
      </c>
      <c r="I64" s="8">
        <v>0</v>
      </c>
      <c r="J64" s="8">
        <v>0</v>
      </c>
      <c r="K64" s="8">
        <v>0</v>
      </c>
      <c r="L64" s="8"/>
      <c r="M64" s="92"/>
      <c r="N64" s="92"/>
      <c r="O64" s="92"/>
      <c r="P64" s="92"/>
      <c r="Q64" s="92"/>
      <c r="R64" s="92"/>
      <c r="S64" s="92"/>
      <c r="T64" s="92"/>
      <c r="U64" s="92"/>
      <c r="V64" s="92"/>
      <c r="W64" s="92"/>
      <c r="X64" s="92"/>
      <c r="Y64" s="92"/>
      <c r="Z64" s="92"/>
      <c r="AA64" s="92"/>
      <c r="AB64" s="142"/>
    </row>
    <row r="65" spans="1:28" s="5" customFormat="1" hidden="1">
      <c r="A65" s="219"/>
      <c r="B65" s="62" t="s">
        <v>100</v>
      </c>
      <c r="C65" s="8">
        <v>0</v>
      </c>
      <c r="D65" s="8">
        <v>0</v>
      </c>
      <c r="E65" s="8">
        <f>299.63-200-98</f>
        <v>1.6299999999999955</v>
      </c>
      <c r="F65" s="8">
        <v>0</v>
      </c>
      <c r="G65" s="8">
        <v>0</v>
      </c>
      <c r="H65" s="8">
        <v>150</v>
      </c>
      <c r="I65" s="8">
        <v>0</v>
      </c>
      <c r="J65" s="8">
        <v>0</v>
      </c>
      <c r="K65" s="8">
        <v>0</v>
      </c>
      <c r="L65" s="8"/>
      <c r="M65" s="92"/>
      <c r="N65" s="92"/>
      <c r="O65" s="92"/>
      <c r="P65" s="92"/>
      <c r="Q65" s="92"/>
      <c r="R65" s="92"/>
      <c r="S65" s="92"/>
      <c r="T65" s="92"/>
      <c r="U65" s="92"/>
      <c r="V65" s="92"/>
      <c r="W65" s="92"/>
      <c r="X65" s="92"/>
      <c r="Y65" s="92"/>
      <c r="Z65" s="92"/>
      <c r="AA65" s="92"/>
      <c r="AB65" s="142"/>
    </row>
    <row r="66" spans="1:28" s="5" customFormat="1" hidden="1">
      <c r="A66" s="219"/>
      <c r="B66" s="61" t="s">
        <v>80</v>
      </c>
      <c r="C66" s="95">
        <f>C63+C64+C65</f>
        <v>3802.26</v>
      </c>
      <c r="D66" s="92">
        <v>3564.4147214260665</v>
      </c>
      <c r="E66" s="92">
        <v>3442.293194357866</v>
      </c>
      <c r="F66" s="92">
        <f>F63+F64+F65</f>
        <v>3793.95</v>
      </c>
      <c r="G66" s="92">
        <f t="shared" ref="G66:K66" si="32">G63+G64+G65</f>
        <v>4680</v>
      </c>
      <c r="H66" s="92">
        <f t="shared" si="32"/>
        <v>1045</v>
      </c>
      <c r="I66" s="92">
        <f t="shared" si="32"/>
        <v>0</v>
      </c>
      <c r="J66" s="92">
        <f t="shared" si="32"/>
        <v>0</v>
      </c>
      <c r="K66" s="92">
        <f t="shared" si="32"/>
        <v>0</v>
      </c>
      <c r="L66" s="92"/>
      <c r="M66" s="92"/>
      <c r="N66" s="92"/>
      <c r="O66" s="92"/>
      <c r="P66" s="92"/>
      <c r="Q66" s="92"/>
      <c r="R66" s="92"/>
      <c r="S66" s="92"/>
      <c r="T66" s="92"/>
      <c r="U66" s="92"/>
      <c r="V66" s="92"/>
      <c r="W66" s="92"/>
      <c r="X66" s="92"/>
      <c r="Y66" s="92"/>
      <c r="Z66" s="92"/>
      <c r="AA66" s="92"/>
      <c r="AB66" s="92"/>
    </row>
    <row r="67" spans="1:28" s="5" customFormat="1" ht="12.75" hidden="1" customHeight="1">
      <c r="A67" s="219"/>
      <c r="B67" s="62" t="s">
        <v>101</v>
      </c>
      <c r="C67" s="8">
        <v>0</v>
      </c>
      <c r="D67" s="8">
        <v>2825</v>
      </c>
      <c r="E67" s="8">
        <v>0</v>
      </c>
      <c r="F67" s="8">
        <v>0</v>
      </c>
      <c r="G67" s="8"/>
      <c r="H67" s="8"/>
      <c r="I67" s="92"/>
      <c r="J67" s="92"/>
      <c r="K67" s="92"/>
      <c r="L67" s="92"/>
      <c r="M67" s="92"/>
      <c r="N67" s="92"/>
      <c r="O67" s="92"/>
      <c r="P67" s="92"/>
      <c r="Q67" s="92"/>
      <c r="R67" s="92"/>
      <c r="S67" s="92"/>
      <c r="T67" s="92"/>
      <c r="U67" s="92"/>
      <c r="V67" s="92"/>
      <c r="W67" s="92"/>
      <c r="X67" s="92"/>
      <c r="Y67" s="92"/>
      <c r="Z67" s="92"/>
      <c r="AA67" s="92"/>
    </row>
    <row r="68" spans="1:28" s="5" customFormat="1" ht="12.75" hidden="1" customHeight="1">
      <c r="A68" s="219"/>
      <c r="B68" s="62" t="s">
        <v>102</v>
      </c>
      <c r="C68" s="8">
        <v>0</v>
      </c>
      <c r="D68" s="8">
        <v>0</v>
      </c>
      <c r="E68" s="8">
        <v>0</v>
      </c>
      <c r="F68" s="8">
        <v>0</v>
      </c>
      <c r="G68" s="8"/>
      <c r="H68" s="8"/>
      <c r="I68" s="92"/>
      <c r="J68" s="92"/>
      <c r="K68" s="92"/>
      <c r="L68" s="92"/>
      <c r="M68" s="92"/>
      <c r="N68" s="92"/>
      <c r="O68" s="92"/>
      <c r="P68" s="92"/>
      <c r="Q68" s="92"/>
      <c r="R68" s="92"/>
      <c r="S68" s="92"/>
      <c r="T68" s="92"/>
      <c r="U68" s="92"/>
      <c r="V68" s="92"/>
      <c r="W68" s="92"/>
      <c r="X68" s="92"/>
      <c r="Y68" s="92"/>
      <c r="Z68" s="92"/>
      <c r="AA68" s="92"/>
      <c r="AB68" s="92"/>
    </row>
    <row r="69" spans="1:28" s="5" customFormat="1" ht="12.75" hidden="1" customHeight="1">
      <c r="A69" s="219"/>
      <c r="B69" s="62" t="s">
        <v>103</v>
      </c>
      <c r="C69" s="92">
        <v>0</v>
      </c>
      <c r="D69" s="92">
        <v>0</v>
      </c>
      <c r="E69" s="92">
        <v>0</v>
      </c>
      <c r="F69" s="92">
        <v>0</v>
      </c>
      <c r="G69" s="92"/>
      <c r="H69" s="92"/>
      <c r="I69" s="92"/>
      <c r="J69" s="92"/>
      <c r="K69" s="92"/>
      <c r="L69" s="92"/>
      <c r="M69" s="92"/>
      <c r="N69" s="92"/>
      <c r="O69" s="92"/>
      <c r="P69" s="92"/>
      <c r="Q69" s="92"/>
      <c r="R69" s="92"/>
      <c r="S69" s="92"/>
      <c r="T69" s="92"/>
      <c r="U69" s="92"/>
      <c r="V69" s="92"/>
      <c r="W69" s="92"/>
      <c r="X69" s="92"/>
      <c r="Y69" s="92"/>
      <c r="Z69" s="92"/>
      <c r="AA69" s="92"/>
      <c r="AB69" s="92"/>
    </row>
    <row r="70" spans="1:28" s="5" customFormat="1" ht="12.75" hidden="1" customHeight="1">
      <c r="A70" s="219"/>
      <c r="B70" s="61" t="s">
        <v>83</v>
      </c>
      <c r="C70" s="95">
        <f>C67+C68+C69</f>
        <v>0</v>
      </c>
      <c r="D70" s="92">
        <v>2824.0993900000003</v>
      </c>
      <c r="E70" s="92">
        <v>0</v>
      </c>
      <c r="F70" s="92">
        <v>0</v>
      </c>
      <c r="G70" s="92">
        <v>0</v>
      </c>
      <c r="H70" s="92"/>
      <c r="I70" s="92"/>
      <c r="J70" s="92"/>
      <c r="K70" s="92"/>
      <c r="L70" s="92"/>
      <c r="M70" s="92"/>
      <c r="N70" s="92"/>
      <c r="O70" s="92"/>
      <c r="P70" s="92"/>
      <c r="Q70" s="92"/>
      <c r="R70" s="92"/>
      <c r="S70" s="92"/>
      <c r="T70" s="92"/>
      <c r="U70" s="92"/>
      <c r="V70" s="92"/>
      <c r="W70" s="92"/>
      <c r="X70" s="92"/>
      <c r="Y70" s="92"/>
      <c r="Z70" s="92"/>
      <c r="AA70" s="92"/>
      <c r="AB70" s="92"/>
    </row>
    <row r="71" spans="1:28" s="5" customFormat="1" hidden="1">
      <c r="A71" s="219"/>
      <c r="B71" s="62" t="s">
        <v>104</v>
      </c>
      <c r="C71" s="8">
        <v>0</v>
      </c>
      <c r="D71" s="8">
        <v>11200</v>
      </c>
      <c r="E71" s="8">
        <v>11200</v>
      </c>
      <c r="F71" s="8">
        <v>11200</v>
      </c>
      <c r="G71" s="8">
        <v>12000</v>
      </c>
      <c r="H71" s="8">
        <v>2800</v>
      </c>
      <c r="I71" s="8">
        <v>0</v>
      </c>
      <c r="J71" s="8">
        <v>0</v>
      </c>
      <c r="K71" s="8">
        <v>0</v>
      </c>
      <c r="L71" s="8">
        <v>0</v>
      </c>
      <c r="M71" s="8">
        <v>0</v>
      </c>
      <c r="N71" s="8"/>
      <c r="O71" s="8"/>
      <c r="P71" s="8"/>
      <c r="Q71" s="8"/>
      <c r="R71" s="92"/>
      <c r="S71" s="92"/>
      <c r="T71" s="92"/>
      <c r="U71" s="92"/>
      <c r="V71" s="92"/>
      <c r="W71" s="92"/>
      <c r="X71" s="92"/>
      <c r="Y71" s="92"/>
      <c r="Z71" s="92"/>
      <c r="AA71" s="92"/>
      <c r="AB71" s="92"/>
    </row>
    <row r="72" spans="1:28" s="5" customFormat="1" hidden="1">
      <c r="A72" s="219"/>
      <c r="B72" s="62" t="s">
        <v>105</v>
      </c>
      <c r="C72" s="8">
        <v>5774.49</v>
      </c>
      <c r="D72" s="8">
        <v>7120.18</v>
      </c>
      <c r="E72" s="8">
        <f>6150-500</f>
        <v>5650</v>
      </c>
      <c r="F72" s="8">
        <f>6066.05-500</f>
        <v>5566.05</v>
      </c>
      <c r="G72" s="8">
        <f>7175-425</f>
        <v>6750</v>
      </c>
      <c r="H72" s="8">
        <v>4743</v>
      </c>
      <c r="I72" s="8">
        <v>0</v>
      </c>
      <c r="J72" s="8">
        <v>0</v>
      </c>
      <c r="K72" s="8">
        <v>0</v>
      </c>
      <c r="L72" s="8">
        <v>0</v>
      </c>
      <c r="M72" s="8">
        <v>0</v>
      </c>
      <c r="N72" s="8"/>
      <c r="O72" s="8"/>
      <c r="P72" s="8"/>
      <c r="Q72" s="8"/>
      <c r="R72" s="92"/>
      <c r="S72" s="92"/>
      <c r="T72" s="92"/>
      <c r="U72" s="92"/>
      <c r="V72" s="92"/>
      <c r="W72" s="92"/>
      <c r="X72" s="92"/>
      <c r="Y72" s="92"/>
      <c r="Z72" s="92"/>
      <c r="AA72" s="92"/>
      <c r="AB72" s="92"/>
    </row>
    <row r="73" spans="1:28" s="5" customFormat="1" hidden="1">
      <c r="A73" s="219"/>
      <c r="B73" s="62" t="s">
        <v>106</v>
      </c>
      <c r="C73" s="8">
        <v>82.08</v>
      </c>
      <c r="D73" s="8">
        <v>376.72</v>
      </c>
      <c r="E73" s="8">
        <v>46.25</v>
      </c>
      <c r="F73" s="8">
        <v>50</v>
      </c>
      <c r="G73" s="8">
        <v>50</v>
      </c>
      <c r="H73" s="8">
        <v>57</v>
      </c>
      <c r="I73" s="8">
        <v>0</v>
      </c>
      <c r="J73" s="8">
        <v>0</v>
      </c>
      <c r="K73" s="8">
        <v>0</v>
      </c>
      <c r="L73" s="8">
        <v>0</v>
      </c>
      <c r="M73" s="8">
        <v>0</v>
      </c>
      <c r="N73" s="8"/>
      <c r="O73" s="8"/>
      <c r="P73" s="8"/>
      <c r="Q73" s="8"/>
      <c r="R73" s="92"/>
      <c r="S73" s="92"/>
      <c r="T73" s="92"/>
      <c r="U73" s="92"/>
      <c r="V73" s="92"/>
      <c r="W73" s="92"/>
      <c r="X73" s="92"/>
      <c r="Y73" s="92"/>
      <c r="Z73" s="92"/>
      <c r="AA73" s="92"/>
      <c r="AB73" s="92"/>
    </row>
    <row r="74" spans="1:28" s="5" customFormat="1" hidden="1">
      <c r="A74" s="219"/>
      <c r="B74" s="61" t="s">
        <v>91</v>
      </c>
      <c r="C74" s="95">
        <f>C71+C72+C73</f>
        <v>5856.57</v>
      </c>
      <c r="D74" s="92">
        <v>17667.634666666669</v>
      </c>
      <c r="E74" s="92">
        <v>16983.968000000001</v>
      </c>
      <c r="F74" s="92">
        <f>F71+F72+F73</f>
        <v>16816.05</v>
      </c>
      <c r="G74" s="92">
        <f t="shared" ref="G74:M74" si="33">G71+G72+G73</f>
        <v>18800</v>
      </c>
      <c r="H74" s="92">
        <f t="shared" si="33"/>
        <v>7600</v>
      </c>
      <c r="I74" s="92">
        <f t="shared" si="33"/>
        <v>0</v>
      </c>
      <c r="J74" s="92">
        <f t="shared" si="33"/>
        <v>0</v>
      </c>
      <c r="K74" s="92">
        <f t="shared" si="33"/>
        <v>0</v>
      </c>
      <c r="L74" s="92">
        <f t="shared" si="33"/>
        <v>0</v>
      </c>
      <c r="M74" s="92">
        <f t="shared" si="33"/>
        <v>0</v>
      </c>
      <c r="N74" s="92"/>
      <c r="O74" s="92"/>
      <c r="P74" s="92"/>
      <c r="Q74" s="92"/>
      <c r="R74" s="92"/>
      <c r="S74" s="92"/>
      <c r="T74" s="92"/>
      <c r="U74" s="92"/>
      <c r="V74" s="92"/>
      <c r="W74" s="92"/>
      <c r="X74" s="92"/>
      <c r="Y74" s="92"/>
      <c r="Z74" s="92"/>
      <c r="AA74" s="92"/>
      <c r="AB74" s="92"/>
    </row>
    <row r="75" spans="1:28" s="5" customFormat="1">
      <c r="A75" s="219"/>
      <c r="B75" s="62" t="s">
        <v>110</v>
      </c>
      <c r="C75" s="8">
        <v>0</v>
      </c>
      <c r="D75" s="8">
        <v>2571.42</v>
      </c>
      <c r="E75" s="8">
        <v>2571.42</v>
      </c>
      <c r="F75" s="8">
        <v>2571.42</v>
      </c>
      <c r="G75" s="8">
        <v>2572</v>
      </c>
      <c r="H75" s="8">
        <f>2571.42+0.58</f>
        <v>2572</v>
      </c>
      <c r="I75" s="8">
        <f>2571.42+0.58</f>
        <v>2572</v>
      </c>
      <c r="J75" s="8">
        <v>2571.42</v>
      </c>
      <c r="K75" s="8">
        <v>2572</v>
      </c>
      <c r="L75" s="8">
        <v>2571.42</v>
      </c>
      <c r="M75" s="8">
        <v>2571.42</v>
      </c>
      <c r="N75" s="8">
        <v>2571.42</v>
      </c>
      <c r="O75" s="8">
        <v>2571.42</v>
      </c>
      <c r="P75" s="8">
        <v>2571.42</v>
      </c>
      <c r="Q75" s="8">
        <v>2571.42</v>
      </c>
      <c r="R75" s="8">
        <v>2571.42</v>
      </c>
      <c r="S75" s="8">
        <v>2571.42</v>
      </c>
      <c r="T75" s="8">
        <v>2571.42</v>
      </c>
      <c r="U75" s="8">
        <v>2571.42</v>
      </c>
      <c r="V75" s="8">
        <v>2571.42</v>
      </c>
      <c r="W75" s="8">
        <v>2571.42</v>
      </c>
      <c r="X75" s="8">
        <v>642.86</v>
      </c>
      <c r="Y75" s="8"/>
      <c r="Z75" s="8"/>
      <c r="AA75" s="8"/>
      <c r="AB75" s="92"/>
    </row>
    <row r="76" spans="1:28" s="5" customFormat="1">
      <c r="A76" s="219"/>
      <c r="B76" s="62" t="s">
        <v>111</v>
      </c>
      <c r="C76" s="8">
        <v>0</v>
      </c>
      <c r="D76" s="8">
        <v>2122.1999999999998</v>
      </c>
      <c r="E76" s="8">
        <v>1976.22</v>
      </c>
      <c r="F76" s="8">
        <v>1872</v>
      </c>
      <c r="G76" s="8">
        <v>1763.98</v>
      </c>
      <c r="H76" s="8">
        <v>1662.53</v>
      </c>
      <c r="I76" s="8">
        <v>1578.21</v>
      </c>
      <c r="J76" s="8">
        <v>1472.11</v>
      </c>
      <c r="K76" s="8">
        <v>1365.99</v>
      </c>
      <c r="L76" s="8">
        <v>1263.3699999999999</v>
      </c>
      <c r="M76" s="8">
        <v>1153.77</v>
      </c>
      <c r="N76" s="8">
        <v>1047.6600000000001</v>
      </c>
      <c r="O76" s="8">
        <v>941.55</v>
      </c>
      <c r="P76" s="8">
        <v>837.76</v>
      </c>
      <c r="Q76" s="8">
        <v>729.33</v>
      </c>
      <c r="R76" s="8">
        <v>623.22</v>
      </c>
      <c r="S76" s="8">
        <v>517.11</v>
      </c>
      <c r="T76" s="8">
        <v>412.16</v>
      </c>
      <c r="U76" s="8">
        <v>304.89</v>
      </c>
      <c r="V76" s="8">
        <v>198.78</v>
      </c>
      <c r="W76" s="8">
        <v>92.66</v>
      </c>
      <c r="X76" s="8">
        <v>6.62</v>
      </c>
      <c r="Y76" s="8"/>
      <c r="Z76" s="8"/>
      <c r="AA76" s="8"/>
      <c r="AB76" s="92"/>
    </row>
    <row r="77" spans="1:28" s="5" customFormat="1">
      <c r="A77" s="219"/>
      <c r="B77" s="62" t="s">
        <v>112</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c r="Z77" s="8"/>
      <c r="AA77" s="8"/>
      <c r="AB77" s="92"/>
    </row>
    <row r="78" spans="1:28" s="5" customFormat="1">
      <c r="A78" s="219"/>
      <c r="B78" s="61" t="s">
        <v>109</v>
      </c>
      <c r="C78" s="95">
        <f>C75+C76+C77</f>
        <v>0</v>
      </c>
      <c r="D78" s="92">
        <v>6609.7898637322751</v>
      </c>
      <c r="E78" s="92">
        <v>6451.0192348216078</v>
      </c>
      <c r="F78" s="92">
        <f>F75+F76+F77</f>
        <v>4443.42</v>
      </c>
      <c r="G78" s="92">
        <f t="shared" ref="G78:P78" si="34">G75+G76+G77</f>
        <v>4335.9799999999996</v>
      </c>
      <c r="H78" s="92">
        <f t="shared" si="34"/>
        <v>4234.53</v>
      </c>
      <c r="I78" s="92">
        <f t="shared" si="34"/>
        <v>4150.21</v>
      </c>
      <c r="J78" s="92">
        <f t="shared" si="34"/>
        <v>4043.5299999999997</v>
      </c>
      <c r="K78" s="92">
        <f t="shared" si="34"/>
        <v>3937.99</v>
      </c>
      <c r="L78" s="92">
        <f t="shared" si="34"/>
        <v>3834.79</v>
      </c>
      <c r="M78" s="92">
        <f t="shared" si="34"/>
        <v>3725.19</v>
      </c>
      <c r="N78" s="92">
        <f t="shared" si="34"/>
        <v>3619.08</v>
      </c>
      <c r="O78" s="92">
        <f t="shared" si="34"/>
        <v>3512.9700000000003</v>
      </c>
      <c r="P78" s="92">
        <f t="shared" si="34"/>
        <v>3409.1800000000003</v>
      </c>
      <c r="Q78" s="92">
        <f t="shared" ref="Q78" si="35">Q75+Q76+Q77</f>
        <v>3300.75</v>
      </c>
      <c r="R78" s="92">
        <f t="shared" ref="R78" si="36">R75+R76+R77</f>
        <v>3194.6400000000003</v>
      </c>
      <c r="S78" s="92">
        <f t="shared" ref="S78" si="37">S75+S76+S77</f>
        <v>3088.53</v>
      </c>
      <c r="T78" s="92">
        <f t="shared" ref="T78" si="38">T75+T76+T77</f>
        <v>2983.58</v>
      </c>
      <c r="U78" s="92">
        <f t="shared" ref="U78" si="39">U75+U76+U77</f>
        <v>2876.31</v>
      </c>
      <c r="V78" s="92">
        <f t="shared" ref="V78" si="40">V75+V76+V77</f>
        <v>2770.2000000000003</v>
      </c>
      <c r="W78" s="92">
        <f t="shared" ref="W78:X78" si="41">W75+W76+W77</f>
        <v>2664.08</v>
      </c>
      <c r="X78" s="92">
        <f t="shared" si="41"/>
        <v>649.48</v>
      </c>
      <c r="Y78" s="92"/>
      <c r="Z78" s="92"/>
      <c r="AA78" s="92"/>
      <c r="AB78" s="92"/>
    </row>
    <row r="79" spans="1:28" s="5" customFormat="1">
      <c r="A79" s="219"/>
      <c r="B79" s="62" t="s">
        <v>135</v>
      </c>
      <c r="C79" s="95"/>
      <c r="D79" s="92"/>
      <c r="E79" s="92"/>
      <c r="F79" s="8">
        <v>0</v>
      </c>
      <c r="G79" s="8">
        <v>5051.45</v>
      </c>
      <c r="H79" s="8">
        <v>1263</v>
      </c>
      <c r="I79" s="8">
        <v>0</v>
      </c>
      <c r="J79" s="8">
        <v>0</v>
      </c>
      <c r="K79" s="8">
        <v>0</v>
      </c>
      <c r="L79" s="8">
        <v>0</v>
      </c>
      <c r="M79" s="8">
        <v>8355.6200000000008</v>
      </c>
      <c r="N79" s="8">
        <v>8355.6200000000008</v>
      </c>
      <c r="O79" s="8">
        <v>8355.6200000000008</v>
      </c>
      <c r="P79" s="8">
        <v>8355.6200000000008</v>
      </c>
      <c r="Q79" s="8">
        <v>8355.6200000000008</v>
      </c>
      <c r="R79" s="8">
        <v>8355.6200000000008</v>
      </c>
      <c r="S79" s="8">
        <v>8355.6200000000008</v>
      </c>
      <c r="T79" s="8">
        <v>8355.6200000000008</v>
      </c>
      <c r="U79" s="8">
        <v>8355.6200000000008</v>
      </c>
      <c r="V79" s="8">
        <v>8355.6200000000008</v>
      </c>
      <c r="W79" s="8">
        <v>8355.6200000000008</v>
      </c>
      <c r="X79" s="8">
        <v>8355.6200000000008</v>
      </c>
      <c r="Y79" s="8">
        <v>0</v>
      </c>
      <c r="Z79" s="8">
        <v>0</v>
      </c>
      <c r="AA79" s="92"/>
      <c r="AB79" s="92"/>
    </row>
    <row r="80" spans="1:28" s="5" customFormat="1">
      <c r="A80" s="219"/>
      <c r="B80" s="62" t="s">
        <v>136</v>
      </c>
      <c r="C80" s="95"/>
      <c r="D80" s="92"/>
      <c r="E80" s="92"/>
      <c r="F80" s="8">
        <v>0</v>
      </c>
      <c r="G80" s="8">
        <v>6341.95</v>
      </c>
      <c r="H80" s="8">
        <v>2344.6</v>
      </c>
      <c r="I80" s="8">
        <v>0</v>
      </c>
      <c r="J80" s="8">
        <v>59.03</v>
      </c>
      <c r="K80" s="8">
        <f>700+1850</f>
        <v>2550</v>
      </c>
      <c r="L80" s="8">
        <v>867.95</v>
      </c>
      <c r="M80" s="8">
        <v>1128.99</v>
      </c>
      <c r="N80" s="8">
        <v>1032.9000000000001</v>
      </c>
      <c r="O80" s="8">
        <v>936.81</v>
      </c>
      <c r="P80" s="8">
        <v>840.72</v>
      </c>
      <c r="Q80" s="8">
        <v>744.63</v>
      </c>
      <c r="R80" s="8">
        <v>648.54</v>
      </c>
      <c r="S80" s="8">
        <v>552.45000000000005</v>
      </c>
      <c r="T80" s="8">
        <v>456.36</v>
      </c>
      <c r="U80" s="8">
        <v>360.27</v>
      </c>
      <c r="V80" s="8">
        <v>264.18</v>
      </c>
      <c r="W80" s="8">
        <v>168.09</v>
      </c>
      <c r="X80" s="8">
        <v>72</v>
      </c>
      <c r="Y80" s="8">
        <v>0</v>
      </c>
      <c r="Z80" s="8">
        <v>0</v>
      </c>
      <c r="AA80" s="92"/>
      <c r="AB80" s="92"/>
    </row>
    <row r="81" spans="1:28" s="5" customFormat="1">
      <c r="A81" s="219"/>
      <c r="B81" s="62" t="s">
        <v>137</v>
      </c>
      <c r="C81" s="95"/>
      <c r="D81" s="92"/>
      <c r="E81" s="92"/>
      <c r="F81" s="8">
        <v>0</v>
      </c>
      <c r="G81" s="8">
        <v>0</v>
      </c>
      <c r="H81" s="8">
        <v>0</v>
      </c>
      <c r="I81" s="8">
        <v>0</v>
      </c>
      <c r="J81" s="8">
        <v>515.51</v>
      </c>
      <c r="K81" s="8">
        <v>645.88</v>
      </c>
      <c r="L81" s="8">
        <v>0</v>
      </c>
      <c r="M81" s="8">
        <v>0</v>
      </c>
      <c r="N81" s="8">
        <v>0</v>
      </c>
      <c r="O81" s="8">
        <v>0</v>
      </c>
      <c r="P81" s="8">
        <v>0</v>
      </c>
      <c r="Q81" s="8">
        <v>0</v>
      </c>
      <c r="R81" s="8">
        <v>0</v>
      </c>
      <c r="S81" s="8">
        <v>0</v>
      </c>
      <c r="T81" s="8">
        <v>0</v>
      </c>
      <c r="U81" s="8">
        <v>0</v>
      </c>
      <c r="V81" s="8">
        <v>0</v>
      </c>
      <c r="W81" s="8">
        <v>0</v>
      </c>
      <c r="X81" s="8">
        <v>0</v>
      </c>
      <c r="Y81" s="8">
        <v>0</v>
      </c>
      <c r="Z81" s="8">
        <v>0</v>
      </c>
      <c r="AA81" s="92"/>
      <c r="AB81" s="92"/>
    </row>
    <row r="82" spans="1:28" s="5" customFormat="1">
      <c r="A82" s="219"/>
      <c r="B82" s="61" t="s">
        <v>139</v>
      </c>
      <c r="C82" s="95"/>
      <c r="D82" s="92"/>
      <c r="E82" s="92"/>
      <c r="F82" s="92">
        <f>F79+F80+F81</f>
        <v>0</v>
      </c>
      <c r="G82" s="92">
        <f t="shared" ref="G82:Z82" si="42">G79+G80+G81</f>
        <v>11393.4</v>
      </c>
      <c r="H82" s="92">
        <f t="shared" si="42"/>
        <v>3607.6</v>
      </c>
      <c r="I82" s="92">
        <f t="shared" si="42"/>
        <v>0</v>
      </c>
      <c r="J82" s="92">
        <f t="shared" si="42"/>
        <v>574.54</v>
      </c>
      <c r="K82" s="92">
        <f t="shared" si="42"/>
        <v>3195.88</v>
      </c>
      <c r="L82" s="92">
        <f t="shared" si="42"/>
        <v>867.95</v>
      </c>
      <c r="M82" s="92">
        <f t="shared" si="42"/>
        <v>9484.61</v>
      </c>
      <c r="N82" s="92">
        <f t="shared" si="42"/>
        <v>9388.52</v>
      </c>
      <c r="O82" s="92">
        <f t="shared" si="42"/>
        <v>9292.43</v>
      </c>
      <c r="P82" s="92">
        <f t="shared" si="42"/>
        <v>9196.34</v>
      </c>
      <c r="Q82" s="92">
        <f t="shared" si="42"/>
        <v>9100.25</v>
      </c>
      <c r="R82" s="92">
        <f t="shared" si="42"/>
        <v>9004.16</v>
      </c>
      <c r="S82" s="92">
        <f t="shared" si="42"/>
        <v>8908.0700000000015</v>
      </c>
      <c r="T82" s="92">
        <f t="shared" si="42"/>
        <v>8811.9800000000014</v>
      </c>
      <c r="U82" s="92">
        <f t="shared" si="42"/>
        <v>8715.8900000000012</v>
      </c>
      <c r="V82" s="92">
        <f t="shared" si="42"/>
        <v>8619.8000000000011</v>
      </c>
      <c r="W82" s="92">
        <f t="shared" si="42"/>
        <v>8523.7100000000009</v>
      </c>
      <c r="X82" s="92">
        <f t="shared" si="42"/>
        <v>8427.6200000000008</v>
      </c>
      <c r="Y82" s="92">
        <f t="shared" si="42"/>
        <v>0</v>
      </c>
      <c r="Z82" s="92">
        <f t="shared" si="42"/>
        <v>0</v>
      </c>
      <c r="AA82" s="92"/>
      <c r="AB82" s="92"/>
    </row>
    <row r="83" spans="1:28" s="5" customFormat="1">
      <c r="A83" s="219"/>
      <c r="B83" s="62" t="s">
        <v>127</v>
      </c>
      <c r="C83" s="95"/>
      <c r="D83" s="92"/>
      <c r="E83" s="92"/>
      <c r="F83" s="92"/>
      <c r="G83" s="92"/>
      <c r="H83" s="8">
        <v>600</v>
      </c>
      <c r="I83" s="8">
        <v>600</v>
      </c>
      <c r="J83" s="8">
        <v>600</v>
      </c>
      <c r="K83" s="8">
        <v>11844.21</v>
      </c>
      <c r="L83" s="8">
        <v>15592.28</v>
      </c>
      <c r="M83" s="8">
        <v>15592.28</v>
      </c>
      <c r="N83" s="8">
        <v>15592.28</v>
      </c>
      <c r="O83" s="8">
        <v>15592.28</v>
      </c>
      <c r="P83" s="8">
        <v>15592.28</v>
      </c>
      <c r="Q83" s="8">
        <v>15592.28</v>
      </c>
      <c r="R83" s="8">
        <v>15592.28</v>
      </c>
      <c r="S83" s="8">
        <v>15592.28</v>
      </c>
      <c r="T83" s="8">
        <v>15592.28</v>
      </c>
      <c r="U83" s="8">
        <v>15592.28</v>
      </c>
      <c r="V83" s="8">
        <v>15592.28</v>
      </c>
      <c r="W83" s="8">
        <v>3898.06</v>
      </c>
      <c r="X83" s="92"/>
      <c r="Y83" s="92"/>
      <c r="Z83" s="92"/>
      <c r="AA83" s="92"/>
      <c r="AB83" s="92"/>
    </row>
    <row r="84" spans="1:28" s="5" customFormat="1">
      <c r="A84" s="219"/>
      <c r="B84" s="62" t="s">
        <v>128</v>
      </c>
      <c r="C84" s="95"/>
      <c r="D84" s="92"/>
      <c r="E84" s="92"/>
      <c r="F84" s="92"/>
      <c r="G84" s="92"/>
      <c r="H84" s="8">
        <v>5687.28</v>
      </c>
      <c r="I84" s="8">
        <v>6830.93</v>
      </c>
      <c r="J84" s="8">
        <v>12040.39</v>
      </c>
      <c r="K84" s="8">
        <v>17115.77</v>
      </c>
      <c r="L84" s="8">
        <v>15352.07</v>
      </c>
      <c r="M84" s="8">
        <v>13933.31</v>
      </c>
      <c r="N84" s="8">
        <v>12527.65</v>
      </c>
      <c r="O84" s="8">
        <v>11115.92</v>
      </c>
      <c r="P84" s="8">
        <v>9760.27</v>
      </c>
      <c r="Q84" s="8">
        <v>8271.19</v>
      </c>
      <c r="R84" s="8">
        <v>6881.7</v>
      </c>
      <c r="S84" s="8">
        <v>5469</v>
      </c>
      <c r="T84" s="8">
        <v>4069.84</v>
      </c>
      <c r="U84" s="8">
        <v>2659.08</v>
      </c>
      <c r="V84" s="8">
        <v>1228.98</v>
      </c>
      <c r="W84" s="8">
        <v>85.09</v>
      </c>
      <c r="X84" s="92"/>
      <c r="Y84" s="92"/>
      <c r="Z84" s="92"/>
      <c r="AA84" s="92"/>
      <c r="AB84" s="92"/>
    </row>
    <row r="85" spans="1:28" s="5" customFormat="1">
      <c r="A85" s="219"/>
      <c r="B85" s="62" t="s">
        <v>129</v>
      </c>
      <c r="C85" s="95"/>
      <c r="D85" s="92"/>
      <c r="E85" s="92"/>
      <c r="F85" s="92"/>
      <c r="G85" s="92"/>
      <c r="H85" s="8">
        <v>387.23</v>
      </c>
      <c r="I85" s="8">
        <v>387.23</v>
      </c>
      <c r="J85" s="8">
        <v>0</v>
      </c>
      <c r="K85" s="8">
        <v>0</v>
      </c>
      <c r="L85" s="8">
        <v>0</v>
      </c>
      <c r="M85" s="8">
        <v>0</v>
      </c>
      <c r="N85" s="8">
        <v>0</v>
      </c>
      <c r="O85" s="8">
        <v>0</v>
      </c>
      <c r="P85" s="8">
        <v>0</v>
      </c>
      <c r="Q85" s="8">
        <v>0</v>
      </c>
      <c r="R85" s="8">
        <v>0</v>
      </c>
      <c r="S85" s="8">
        <v>0</v>
      </c>
      <c r="T85" s="8">
        <v>0</v>
      </c>
      <c r="U85" s="8">
        <v>0</v>
      </c>
      <c r="V85" s="8">
        <v>0</v>
      </c>
      <c r="W85" s="8">
        <v>0</v>
      </c>
      <c r="X85" s="92"/>
      <c r="Y85" s="92"/>
      <c r="Z85" s="92"/>
      <c r="AA85" s="92"/>
      <c r="AB85" s="92"/>
    </row>
    <row r="86" spans="1:28" s="5" customFormat="1">
      <c r="A86" s="220"/>
      <c r="B86" s="61" t="s">
        <v>130</v>
      </c>
      <c r="C86" s="95"/>
      <c r="D86" s="92"/>
      <c r="E86" s="92"/>
      <c r="F86" s="92"/>
      <c r="G86" s="92"/>
      <c r="H86" s="92">
        <f>H83+H84+H85</f>
        <v>6674.51</v>
      </c>
      <c r="I86" s="92">
        <f t="shared" ref="I86:R86" si="43">I83+I84+I85</f>
        <v>7818.16</v>
      </c>
      <c r="J86" s="92">
        <f t="shared" si="43"/>
        <v>12640.39</v>
      </c>
      <c r="K86" s="92">
        <f t="shared" si="43"/>
        <v>28959.98</v>
      </c>
      <c r="L86" s="92">
        <f t="shared" si="43"/>
        <v>30944.35</v>
      </c>
      <c r="M86" s="92">
        <f t="shared" si="43"/>
        <v>29525.59</v>
      </c>
      <c r="N86" s="92">
        <f t="shared" si="43"/>
        <v>28119.93</v>
      </c>
      <c r="O86" s="92">
        <f t="shared" si="43"/>
        <v>26708.2</v>
      </c>
      <c r="P86" s="92">
        <f t="shared" si="43"/>
        <v>25352.550000000003</v>
      </c>
      <c r="Q86" s="92">
        <f t="shared" si="43"/>
        <v>23863.47</v>
      </c>
      <c r="R86" s="92">
        <f t="shared" si="43"/>
        <v>22473.98</v>
      </c>
      <c r="S86" s="92">
        <f t="shared" ref="S86" si="44">S83+S84+S85</f>
        <v>21061.279999999999</v>
      </c>
      <c r="T86" s="92">
        <f t="shared" ref="T86" si="45">T83+T84+T85</f>
        <v>19662.120000000003</v>
      </c>
      <c r="U86" s="92">
        <f t="shared" ref="U86" si="46">U83+U84+U85</f>
        <v>18251.36</v>
      </c>
      <c r="V86" s="92">
        <f t="shared" ref="V86" si="47">V83+V84+V85</f>
        <v>16821.260000000002</v>
      </c>
      <c r="W86" s="92">
        <f t="shared" ref="W86" si="48">W83+W84+W85</f>
        <v>3983.15</v>
      </c>
      <c r="X86" s="92">
        <f t="shared" ref="X86" si="49">X83+X84+X85</f>
        <v>0</v>
      </c>
      <c r="Y86" s="92">
        <f t="shared" ref="Y86" si="50">Y83+Y84+Y85</f>
        <v>0</v>
      </c>
      <c r="Z86" s="92">
        <f t="shared" ref="Z86" si="51">Z83+Z84+Z85</f>
        <v>0</v>
      </c>
      <c r="AA86" s="92">
        <f t="shared" ref="AA86" si="52">AA83+AA84+AA85</f>
        <v>0</v>
      </c>
      <c r="AB86" s="92"/>
    </row>
    <row r="87" spans="1:28" ht="24" customHeight="1">
      <c r="A87" s="167">
        <v>2</v>
      </c>
      <c r="B87" s="59" t="s">
        <v>92</v>
      </c>
      <c r="C87" s="8">
        <f>C88+C89+C90</f>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92"/>
    </row>
    <row r="88" spans="1:28" s="4" customFormat="1">
      <c r="A88" s="168"/>
      <c r="B88" s="151" t="s">
        <v>123</v>
      </c>
      <c r="C88" s="8"/>
      <c r="D88" s="8"/>
      <c r="E88" s="8">
        <v>0</v>
      </c>
      <c r="F88" s="8">
        <v>0</v>
      </c>
      <c r="G88" s="8">
        <v>0</v>
      </c>
      <c r="H88" s="8">
        <v>0</v>
      </c>
      <c r="I88" s="8">
        <v>0</v>
      </c>
      <c r="J88" s="8">
        <v>0</v>
      </c>
      <c r="K88" s="8">
        <v>0</v>
      </c>
      <c r="L88" s="8">
        <v>0</v>
      </c>
      <c r="M88" s="8">
        <v>0</v>
      </c>
      <c r="N88" s="8">
        <v>0</v>
      </c>
      <c r="O88" s="8">
        <v>0</v>
      </c>
      <c r="P88" s="8"/>
      <c r="Q88" s="8"/>
      <c r="R88" s="8"/>
      <c r="S88" s="8"/>
      <c r="T88" s="8"/>
      <c r="U88" s="8"/>
      <c r="V88" s="8"/>
      <c r="W88" s="8"/>
      <c r="X88" s="8"/>
      <c r="Y88" s="8"/>
      <c r="Z88" s="8"/>
      <c r="AA88" s="8"/>
      <c r="AB88" s="92"/>
    </row>
    <row r="89" spans="1:28" s="4" customFormat="1">
      <c r="A89" s="168"/>
      <c r="B89" s="151" t="s">
        <v>124</v>
      </c>
      <c r="C89" s="8"/>
      <c r="D89" s="8"/>
      <c r="E89" s="8">
        <v>0</v>
      </c>
      <c r="F89" s="8">
        <v>0</v>
      </c>
      <c r="G89" s="8">
        <v>0</v>
      </c>
      <c r="H89" s="8">
        <v>0</v>
      </c>
      <c r="I89" s="8">
        <v>0</v>
      </c>
      <c r="J89" s="8">
        <v>0</v>
      </c>
      <c r="K89" s="8">
        <v>0</v>
      </c>
      <c r="L89" s="8">
        <v>0</v>
      </c>
      <c r="M89" s="8">
        <v>0</v>
      </c>
      <c r="N89" s="8">
        <v>0</v>
      </c>
      <c r="O89" s="8">
        <v>0</v>
      </c>
      <c r="P89" s="8"/>
      <c r="Q89" s="8"/>
      <c r="R89" s="8"/>
      <c r="S89" s="8"/>
      <c r="T89" s="8"/>
      <c r="U89" s="8"/>
      <c r="V89" s="8"/>
      <c r="W89" s="8"/>
      <c r="X89" s="8"/>
      <c r="Y89" s="8"/>
      <c r="Z89" s="8"/>
      <c r="AA89" s="8"/>
      <c r="AB89" s="92"/>
    </row>
    <row r="90" spans="1:28" s="4" customFormat="1">
      <c r="A90" s="168"/>
      <c r="B90" s="62" t="s">
        <v>116</v>
      </c>
      <c r="C90" s="8"/>
      <c r="D90" s="8"/>
      <c r="E90" s="8"/>
      <c r="F90" s="8"/>
      <c r="G90" s="8"/>
      <c r="H90" s="8"/>
      <c r="I90" s="8"/>
      <c r="J90" s="8"/>
      <c r="K90" s="8"/>
      <c r="L90" s="8"/>
      <c r="M90" s="8"/>
      <c r="N90" s="8"/>
      <c r="O90" s="8"/>
      <c r="P90" s="8"/>
      <c r="Q90" s="8"/>
      <c r="R90" s="8"/>
      <c r="S90" s="8"/>
      <c r="T90" s="8"/>
      <c r="U90" s="8"/>
      <c r="V90" s="8"/>
      <c r="W90" s="8"/>
      <c r="X90" s="8"/>
      <c r="Y90" s="8"/>
      <c r="Z90" s="8"/>
      <c r="AA90" s="8"/>
      <c r="AB90" s="92"/>
    </row>
    <row r="91" spans="1:28" s="4" customFormat="1">
      <c r="A91" s="169"/>
      <c r="B91" s="61" t="s">
        <v>117</v>
      </c>
      <c r="C91" s="92">
        <f>C88+C89+C90</f>
        <v>0</v>
      </c>
      <c r="D91" s="92">
        <v>0</v>
      </c>
      <c r="E91" s="92">
        <v>0</v>
      </c>
      <c r="F91" s="92">
        <f>F88+F89</f>
        <v>0</v>
      </c>
      <c r="G91" s="92">
        <f t="shared" ref="G91:O91" si="53">G88+G89</f>
        <v>0</v>
      </c>
      <c r="H91" s="92">
        <f t="shared" si="53"/>
        <v>0</v>
      </c>
      <c r="I91" s="92">
        <f t="shared" si="53"/>
        <v>0</v>
      </c>
      <c r="J91" s="92">
        <f t="shared" si="53"/>
        <v>0</v>
      </c>
      <c r="K91" s="92">
        <f t="shared" si="53"/>
        <v>0</v>
      </c>
      <c r="L91" s="92">
        <f t="shared" si="53"/>
        <v>0</v>
      </c>
      <c r="M91" s="92">
        <f t="shared" si="53"/>
        <v>0</v>
      </c>
      <c r="N91" s="92">
        <f t="shared" si="53"/>
        <v>0</v>
      </c>
      <c r="O91" s="92">
        <f t="shared" si="53"/>
        <v>0</v>
      </c>
      <c r="P91" s="92">
        <v>0</v>
      </c>
      <c r="Q91" s="92">
        <v>0</v>
      </c>
      <c r="R91" s="92">
        <v>0</v>
      </c>
      <c r="S91" s="92">
        <v>0</v>
      </c>
      <c r="T91" s="92">
        <v>0</v>
      </c>
      <c r="U91" s="92">
        <v>0</v>
      </c>
      <c r="V91" s="92">
        <v>0</v>
      </c>
      <c r="W91" s="92">
        <v>0</v>
      </c>
      <c r="X91" s="92">
        <v>0</v>
      </c>
      <c r="Y91" s="92">
        <v>0</v>
      </c>
      <c r="Z91" s="92">
        <v>0</v>
      </c>
      <c r="AA91" s="92">
        <v>0</v>
      </c>
      <c r="AB91" s="92"/>
    </row>
    <row r="92" spans="1:28" ht="22.5">
      <c r="A92" s="215">
        <v>3</v>
      </c>
      <c r="B92" s="81" t="s">
        <v>62</v>
      </c>
      <c r="C92" s="9">
        <f>C93+C94+C95</f>
        <v>50751.95</v>
      </c>
      <c r="D92" s="9">
        <f>D93+D94+D95</f>
        <v>87543.74924065001</v>
      </c>
      <c r="E92" s="9">
        <f t="shared" ref="E92:K92" si="54">E93+E94+E95</f>
        <v>58431.02</v>
      </c>
      <c r="F92" s="9">
        <f t="shared" si="54"/>
        <v>48344.402498528732</v>
      </c>
      <c r="G92" s="9">
        <f t="shared" si="54"/>
        <v>59220.792498528732</v>
      </c>
      <c r="H92" s="9">
        <f t="shared" si="54"/>
        <v>34060.14</v>
      </c>
      <c r="I92" s="9">
        <f t="shared" si="54"/>
        <v>22418.59</v>
      </c>
      <c r="J92" s="9">
        <f t="shared" si="54"/>
        <v>27562.82</v>
      </c>
      <c r="K92" s="9">
        <f t="shared" si="54"/>
        <v>47902.47</v>
      </c>
      <c r="L92" s="9">
        <f t="shared" ref="L92" si="55">L93+L94+L95</f>
        <v>46206.289999999994</v>
      </c>
      <c r="M92" s="9">
        <f t="shared" ref="M92" si="56">M93+M94+M95</f>
        <v>52790.39</v>
      </c>
      <c r="N92" s="9">
        <f t="shared" ref="N92" si="57">N93+N94+N95</f>
        <v>49466.58</v>
      </c>
      <c r="O92" s="9">
        <f t="shared" ref="O92" si="58">O93+O94+O95</f>
        <v>39630.850000000006</v>
      </c>
      <c r="P92" s="9">
        <f t="shared" ref="P92" si="59">P93+P94+P95</f>
        <v>38075.320000000007</v>
      </c>
      <c r="Q92" s="9">
        <f t="shared" ref="Q92" si="60">Q93+Q94+Q95</f>
        <v>36381.72</v>
      </c>
      <c r="R92" s="9">
        <f t="shared" ref="R92" si="61">R93+R94+R95</f>
        <v>34790.03</v>
      </c>
      <c r="S92" s="9">
        <f t="shared" ref="S92" si="62">S93+S94+S95</f>
        <v>33175.130000000005</v>
      </c>
      <c r="T92" s="9">
        <f t="shared" ref="T92" si="63">T93+T94+T95</f>
        <v>31574.93</v>
      </c>
      <c r="U92" s="9">
        <f t="shared" ref="U92" si="64">U93+U94+U95</f>
        <v>29960.81</v>
      </c>
      <c r="V92" s="9">
        <f t="shared" ref="V92" si="65">V93+V94+V95</f>
        <v>28328.510000000002</v>
      </c>
      <c r="W92" s="9">
        <f t="shared" ref="W92" si="66">W93+W94+W95</f>
        <v>15288.19</v>
      </c>
      <c r="X92" s="9">
        <f t="shared" ref="X92" si="67">X93+X94+X95</f>
        <v>9194.35</v>
      </c>
      <c r="Y92" s="9">
        <f t="shared" ref="Y92" si="68">Y93+Y94+Y95</f>
        <v>117.25</v>
      </c>
      <c r="Z92" s="9">
        <f t="shared" ref="Z92" si="69">Z93+Z94+Z95</f>
        <v>117.25</v>
      </c>
      <c r="AA92" s="9">
        <f t="shared" ref="AA92:AB92" si="70">AA93+AA94+AA95</f>
        <v>117.25</v>
      </c>
      <c r="AB92" s="9">
        <f t="shared" si="70"/>
        <v>50.52</v>
      </c>
    </row>
    <row r="93" spans="1:28" ht="34.5" customHeight="1">
      <c r="A93" s="215"/>
      <c r="B93" s="62" t="s">
        <v>113</v>
      </c>
      <c r="C93" s="1">
        <f t="shared" ref="C93:H95" si="71">C8+C88</f>
        <v>38501.219999999994</v>
      </c>
      <c r="D93" s="1">
        <f t="shared" si="71"/>
        <v>67259.196720000007</v>
      </c>
      <c r="E93" s="1">
        <f t="shared" si="71"/>
        <v>46985.919999999998</v>
      </c>
      <c r="F93" s="1">
        <f t="shared" si="71"/>
        <v>35306</v>
      </c>
      <c r="G93" s="1">
        <f t="shared" si="71"/>
        <v>37440.46</v>
      </c>
      <c r="H93" s="1">
        <f t="shared" si="71"/>
        <v>16919.269999999997</v>
      </c>
      <c r="I93" s="1">
        <f>I8+J88</f>
        <v>11682.149999999998</v>
      </c>
      <c r="J93" s="1">
        <f>J8+K88</f>
        <v>11657.699999999999</v>
      </c>
      <c r="K93" s="1">
        <f t="shared" ref="K93:AB93" si="72">K8+K88</f>
        <v>22917.179999999997</v>
      </c>
      <c r="L93" s="1">
        <f t="shared" si="72"/>
        <v>26650.23</v>
      </c>
      <c r="M93" s="1">
        <f t="shared" si="72"/>
        <v>35005.85</v>
      </c>
      <c r="N93" s="1">
        <f t="shared" si="72"/>
        <v>33805.85</v>
      </c>
      <c r="O93" s="1">
        <f t="shared" si="72"/>
        <v>26605.850000000002</v>
      </c>
      <c r="P93" s="1">
        <f t="shared" si="72"/>
        <v>26605.850000000002</v>
      </c>
      <c r="Q93" s="1">
        <f t="shared" si="72"/>
        <v>26605.850000000002</v>
      </c>
      <c r="R93" s="1">
        <f t="shared" si="72"/>
        <v>26605.850000000002</v>
      </c>
      <c r="S93" s="1">
        <f t="shared" si="72"/>
        <v>26605.850000000002</v>
      </c>
      <c r="T93" s="1">
        <f t="shared" si="72"/>
        <v>26605.850000000002</v>
      </c>
      <c r="U93" s="1">
        <f t="shared" si="72"/>
        <v>26605.850000000002</v>
      </c>
      <c r="V93" s="1">
        <f t="shared" si="72"/>
        <v>26605.850000000002</v>
      </c>
      <c r="W93" s="1">
        <f t="shared" si="72"/>
        <v>14911.630000000001</v>
      </c>
      <c r="X93" s="1">
        <f t="shared" si="72"/>
        <v>9085.01</v>
      </c>
      <c r="Y93" s="1">
        <f t="shared" si="72"/>
        <v>86.53</v>
      </c>
      <c r="Z93" s="1">
        <f t="shared" si="72"/>
        <v>86.53</v>
      </c>
      <c r="AA93" s="1">
        <f t="shared" si="72"/>
        <v>86.53</v>
      </c>
      <c r="AB93" s="1">
        <f t="shared" si="72"/>
        <v>0</v>
      </c>
    </row>
    <row r="94" spans="1:28" ht="33.75">
      <c r="A94" s="215"/>
      <c r="B94" s="62" t="s">
        <v>114</v>
      </c>
      <c r="C94" s="1">
        <f t="shared" si="71"/>
        <v>12064.15</v>
      </c>
      <c r="D94" s="1">
        <f t="shared" si="71"/>
        <v>19038.670000000002</v>
      </c>
      <c r="E94" s="1">
        <f t="shared" si="71"/>
        <v>10727.22</v>
      </c>
      <c r="F94" s="1">
        <f t="shared" si="71"/>
        <v>12682.52</v>
      </c>
      <c r="G94" s="1">
        <f t="shared" si="71"/>
        <v>21131.45</v>
      </c>
      <c r="H94" s="1">
        <f t="shared" si="71"/>
        <v>16359.869999999999</v>
      </c>
      <c r="I94" s="1">
        <f>I9+I89</f>
        <v>9422.1</v>
      </c>
      <c r="J94" s="1">
        <f>J9+J89</f>
        <v>15357.16</v>
      </c>
      <c r="K94" s="1">
        <f t="shared" ref="K94:AB94" si="73">K9+K89</f>
        <v>23770.13</v>
      </c>
      <c r="L94" s="1">
        <f t="shared" si="73"/>
        <v>19014.11</v>
      </c>
      <c r="M94" s="1">
        <f t="shared" si="73"/>
        <v>17246.79</v>
      </c>
      <c r="N94" s="1">
        <f t="shared" si="73"/>
        <v>15138.93</v>
      </c>
      <c r="O94" s="1">
        <f t="shared" si="73"/>
        <v>13025</v>
      </c>
      <c r="P94" s="1">
        <f t="shared" si="73"/>
        <v>11469.470000000001</v>
      </c>
      <c r="Q94" s="1">
        <f t="shared" si="73"/>
        <v>9775.8700000000008</v>
      </c>
      <c r="R94" s="1">
        <f t="shared" si="73"/>
        <v>8184.18</v>
      </c>
      <c r="S94" s="1">
        <f t="shared" si="73"/>
        <v>6569.2800000000007</v>
      </c>
      <c r="T94" s="1">
        <f t="shared" si="73"/>
        <v>4969.08</v>
      </c>
      <c r="U94" s="1">
        <f t="shared" si="73"/>
        <v>3354.96</v>
      </c>
      <c r="V94" s="1">
        <f t="shared" si="73"/>
        <v>1722.66</v>
      </c>
      <c r="W94" s="1">
        <f t="shared" si="73"/>
        <v>376.56000000000006</v>
      </c>
      <c r="X94" s="1">
        <f t="shared" si="73"/>
        <v>109.34</v>
      </c>
      <c r="Y94" s="1">
        <f t="shared" si="73"/>
        <v>30.72</v>
      </c>
      <c r="Z94" s="1">
        <f t="shared" si="73"/>
        <v>30.72</v>
      </c>
      <c r="AA94" s="1">
        <f t="shared" si="73"/>
        <v>30.72</v>
      </c>
      <c r="AB94" s="1">
        <f t="shared" si="73"/>
        <v>50.52</v>
      </c>
    </row>
    <row r="95" spans="1:28" ht="33.75">
      <c r="A95" s="215"/>
      <c r="B95" s="62" t="s">
        <v>115</v>
      </c>
      <c r="C95" s="1">
        <f t="shared" si="71"/>
        <v>186.57999999999998</v>
      </c>
      <c r="D95" s="1">
        <f t="shared" si="71"/>
        <v>1245.8825206500001</v>
      </c>
      <c r="E95" s="1">
        <f t="shared" si="71"/>
        <v>717.88</v>
      </c>
      <c r="F95" s="1">
        <f t="shared" si="71"/>
        <v>355.88249852872502</v>
      </c>
      <c r="G95" s="1">
        <f t="shared" si="71"/>
        <v>648.88249852872491</v>
      </c>
      <c r="H95" s="1">
        <f t="shared" si="71"/>
        <v>781</v>
      </c>
      <c r="I95" s="1">
        <f>I10+I90</f>
        <v>1314.3400000000001</v>
      </c>
      <c r="J95" s="1">
        <f>J10+J90</f>
        <v>547.96</v>
      </c>
      <c r="K95" s="1">
        <f t="shared" ref="K95:AB95" si="74">K10+K90</f>
        <v>1215.1599999999999</v>
      </c>
      <c r="L95" s="1">
        <f t="shared" si="74"/>
        <v>541.94999999999993</v>
      </c>
      <c r="M95" s="1">
        <f t="shared" si="74"/>
        <v>537.75</v>
      </c>
      <c r="N95" s="1">
        <f t="shared" si="74"/>
        <v>521.79999999999995</v>
      </c>
      <c r="O95" s="1">
        <f t="shared" si="74"/>
        <v>0</v>
      </c>
      <c r="P95" s="1">
        <f t="shared" si="74"/>
        <v>0</v>
      </c>
      <c r="Q95" s="1">
        <f t="shared" si="74"/>
        <v>0</v>
      </c>
      <c r="R95" s="1">
        <f t="shared" si="74"/>
        <v>0</v>
      </c>
      <c r="S95" s="1">
        <f t="shared" si="74"/>
        <v>0</v>
      </c>
      <c r="T95" s="1">
        <f t="shared" si="74"/>
        <v>0</v>
      </c>
      <c r="U95" s="1">
        <f t="shared" si="74"/>
        <v>0</v>
      </c>
      <c r="V95" s="1">
        <f t="shared" si="74"/>
        <v>0</v>
      </c>
      <c r="W95" s="1">
        <f t="shared" si="74"/>
        <v>0</v>
      </c>
      <c r="X95" s="1">
        <f t="shared" si="74"/>
        <v>0</v>
      </c>
      <c r="Y95" s="1">
        <f t="shared" si="74"/>
        <v>0</v>
      </c>
      <c r="Z95" s="1">
        <f t="shared" si="74"/>
        <v>0</v>
      </c>
      <c r="AA95" s="1">
        <f t="shared" si="74"/>
        <v>0</v>
      </c>
      <c r="AB95" s="1">
        <f t="shared" si="74"/>
        <v>0</v>
      </c>
    </row>
    <row r="96" spans="1:28" hidden="1">
      <c r="A96" s="70"/>
      <c r="B96" s="6" t="s">
        <v>108</v>
      </c>
      <c r="C96" s="52"/>
      <c r="D96" s="52"/>
      <c r="E96" s="52"/>
      <c r="F96" s="52"/>
      <c r="G96" s="52"/>
      <c r="H96" s="52"/>
      <c r="I96" s="52"/>
      <c r="J96" s="52"/>
      <c r="K96" s="52"/>
      <c r="L96" s="52"/>
      <c r="M96" s="52"/>
      <c r="N96" s="52"/>
      <c r="O96" s="52"/>
      <c r="P96" s="52"/>
      <c r="Q96" s="52"/>
      <c r="R96" s="52"/>
      <c r="S96" s="52"/>
      <c r="T96" s="52"/>
      <c r="U96" s="52"/>
      <c r="V96" s="52"/>
      <c r="W96" s="52"/>
      <c r="X96" s="52"/>
      <c r="Y96" s="6"/>
      <c r="AB96" s="143"/>
    </row>
    <row r="97" spans="1:28">
      <c r="A97" s="70"/>
      <c r="B97" s="6"/>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43"/>
    </row>
    <row r="98" spans="1:28">
      <c r="A98" s="51"/>
      <c r="B98" s="29" t="s">
        <v>58</v>
      </c>
      <c r="D98" s="29"/>
      <c r="E98" s="11"/>
      <c r="F98" s="11"/>
      <c r="G98" s="105"/>
      <c r="H98" s="105"/>
      <c r="I98" s="11"/>
      <c r="J98" s="11"/>
      <c r="K98" s="11"/>
      <c r="L98" s="65"/>
      <c r="M98" s="65"/>
      <c r="N98" s="65"/>
      <c r="O98" s="65"/>
      <c r="P98" s="65"/>
      <c r="Q98" s="65"/>
      <c r="R98" s="65"/>
      <c r="S98" s="65"/>
      <c r="T98" s="65"/>
      <c r="U98" s="65"/>
      <c r="V98" s="65"/>
      <c r="W98" s="65"/>
      <c r="X98" s="65"/>
      <c r="Y98" s="65"/>
      <c r="AB98" s="143"/>
    </row>
    <row r="99" spans="1:28">
      <c r="A99" s="51"/>
      <c r="B99" s="29" t="s">
        <v>60</v>
      </c>
      <c r="D99" s="29"/>
      <c r="E99" s="105"/>
      <c r="I99" s="115"/>
      <c r="J99" s="11"/>
      <c r="K99" s="115"/>
      <c r="L99" s="115" t="s">
        <v>59</v>
      </c>
      <c r="AB99" s="143"/>
    </row>
    <row r="100" spans="1:28">
      <c r="A100" s="64"/>
      <c r="B100" s="122" t="s">
        <v>131</v>
      </c>
      <c r="I100" s="147"/>
      <c r="J100" s="171"/>
      <c r="K100" s="171"/>
      <c r="L100" s="176" t="s">
        <v>119</v>
      </c>
      <c r="AB100" s="144"/>
    </row>
    <row r="101" spans="1:28">
      <c r="AB101" s="144"/>
    </row>
    <row r="102" spans="1:28">
      <c r="AB102" s="144"/>
    </row>
    <row r="103" spans="1:28">
      <c r="B103" s="48"/>
      <c r="AB103" s="144"/>
    </row>
    <row r="104" spans="1:28">
      <c r="B104" s="48"/>
      <c r="AB104" s="144"/>
    </row>
    <row r="105" spans="1:28">
      <c r="AB105" s="145"/>
    </row>
    <row r="106" spans="1:28">
      <c r="AB106" s="146"/>
    </row>
    <row r="107" spans="1:28">
      <c r="AB107" s="146"/>
    </row>
    <row r="108" spans="1:28">
      <c r="AB108" s="146"/>
    </row>
  </sheetData>
  <mergeCells count="4">
    <mergeCell ref="A92:A95"/>
    <mergeCell ref="D3:Q3"/>
    <mergeCell ref="F4:P4"/>
    <mergeCell ref="A7:A86"/>
  </mergeCells>
  <pageMargins left="0.70866141732283472" right="0.70866141732283472" top="0.74803149606299213" bottom="0.74803149606299213" header="0.31496062992125984" footer="0.31496062992125984"/>
  <pageSetup scale="77" orientation="landscape" horizontalDpi="300" verticalDpi="300" r:id="rId1"/>
  <rowBreaks count="1" manualBreakCount="1">
    <brk id="46"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1.3</vt:lpstr>
      <vt:lpstr>Anexa 1.4</vt:lpstr>
      <vt:lpstr>'anexa 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ibupte</cp:lastModifiedBy>
  <cp:lastPrinted>2023-04-05T07:47:37Z</cp:lastPrinted>
  <dcterms:created xsi:type="dcterms:W3CDTF">1996-10-14T23:33:28Z</dcterms:created>
  <dcterms:modified xsi:type="dcterms:W3CDTF">2023-04-05T07:50:11Z</dcterms:modified>
</cp:coreProperties>
</file>