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iterateDelta="1E-4"/>
</workbook>
</file>

<file path=xl/calcChain.xml><?xml version="1.0" encoding="utf-8"?>
<calcChain xmlns="http://schemas.openxmlformats.org/spreadsheetml/2006/main">
  <c r="K33" i="38"/>
  <c r="K29"/>
  <c r="K25"/>
  <c r="K21"/>
  <c r="K17"/>
  <c r="M14" i="39"/>
  <c r="N19"/>
  <c r="N18"/>
  <c r="K81" i="38"/>
  <c r="L10"/>
  <c r="M10"/>
  <c r="N10"/>
  <c r="O10"/>
  <c r="P10"/>
  <c r="Q10"/>
  <c r="R10"/>
  <c r="S10"/>
  <c r="T10"/>
  <c r="U10"/>
  <c r="V10"/>
  <c r="W10"/>
  <c r="X10"/>
  <c r="Y10"/>
  <c r="Z10"/>
  <c r="AA10"/>
  <c r="AB10"/>
  <c r="L9"/>
  <c r="M9"/>
  <c r="N9"/>
  <c r="O9"/>
  <c r="P9"/>
  <c r="Q9"/>
  <c r="R9"/>
  <c r="S9"/>
  <c r="T9"/>
  <c r="U9"/>
  <c r="V9"/>
  <c r="W9"/>
  <c r="X9"/>
  <c r="Y9"/>
  <c r="Z9"/>
  <c r="AA9"/>
  <c r="L8"/>
  <c r="M8"/>
  <c r="N8"/>
  <c r="O8"/>
  <c r="P8"/>
  <c r="Q8"/>
  <c r="R8"/>
  <c r="S8"/>
  <c r="T8"/>
  <c r="U8"/>
  <c r="V8"/>
  <c r="W8"/>
  <c r="X8"/>
  <c r="Y8"/>
  <c r="Z8"/>
  <c r="AA8"/>
  <c r="K10"/>
  <c r="K9"/>
  <c r="K8"/>
  <c r="L90"/>
  <c r="M90"/>
  <c r="N90"/>
  <c r="O90"/>
  <c r="P90"/>
  <c r="Q90"/>
  <c r="R90"/>
  <c r="S90"/>
  <c r="T90"/>
  <c r="U90"/>
  <c r="V90"/>
  <c r="W90"/>
  <c r="X90"/>
  <c r="Y90"/>
  <c r="Z90"/>
  <c r="AA90"/>
  <c r="K90"/>
  <c r="N16" i="39" l="1"/>
  <c r="L17"/>
  <c r="M15"/>
  <c r="V14"/>
  <c r="W14" s="1"/>
  <c r="K16"/>
  <c r="K20" s="1"/>
  <c r="K15"/>
  <c r="J16"/>
  <c r="J20" s="1"/>
  <c r="J15"/>
  <c r="X30"/>
  <c r="N15"/>
  <c r="H18" i="38"/>
  <c r="X78"/>
  <c r="I75"/>
  <c r="I8" s="1"/>
  <c r="H9"/>
  <c r="H98" s="1"/>
  <c r="H75"/>
  <c r="S86"/>
  <c r="T86"/>
  <c r="U86"/>
  <c r="V86"/>
  <c r="W86"/>
  <c r="X86"/>
  <c r="Y86"/>
  <c r="Z86"/>
  <c r="AA86"/>
  <c r="I86"/>
  <c r="J86"/>
  <c r="K86"/>
  <c r="L86"/>
  <c r="M86"/>
  <c r="N86"/>
  <c r="O86"/>
  <c r="P86"/>
  <c r="Q86"/>
  <c r="R86"/>
  <c r="H86"/>
  <c r="I10"/>
  <c r="J10"/>
  <c r="I9"/>
  <c r="J9"/>
  <c r="J8"/>
  <c r="H10"/>
  <c r="H8"/>
  <c r="L15" i="39"/>
  <c r="G39" i="38"/>
  <c r="G8" s="1"/>
  <c r="G72"/>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9"/>
  <c r="AB8"/>
  <c r="M95"/>
  <c r="N95"/>
  <c r="O95"/>
  <c r="G95"/>
  <c r="H95"/>
  <c r="I95"/>
  <c r="J95"/>
  <c r="K95"/>
  <c r="L95"/>
  <c r="F95"/>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7" s="1"/>
  <c r="E9"/>
  <c r="P14" i="39"/>
  <c r="H15"/>
  <c r="H16"/>
  <c r="H20" s="1"/>
  <c r="F16"/>
  <c r="G16"/>
  <c r="E16"/>
  <c r="E99" i="38"/>
  <c r="E98"/>
  <c r="J97"/>
  <c r="D8"/>
  <c r="D97" s="1"/>
  <c r="D10"/>
  <c r="D99" s="1"/>
  <c r="D9"/>
  <c r="D98" s="1"/>
  <c r="C8"/>
  <c r="C10"/>
  <c r="F97"/>
  <c r="G97"/>
  <c r="H97"/>
  <c r="I97"/>
  <c r="K97"/>
  <c r="L97"/>
  <c r="M97"/>
  <c r="N97"/>
  <c r="O97"/>
  <c r="P97"/>
  <c r="Q97"/>
  <c r="R97"/>
  <c r="S97"/>
  <c r="T97"/>
  <c r="U97"/>
  <c r="V97"/>
  <c r="W97"/>
  <c r="X97"/>
  <c r="Y97"/>
  <c r="Z97"/>
  <c r="AA97"/>
  <c r="F98"/>
  <c r="G98"/>
  <c r="I98"/>
  <c r="J98"/>
  <c r="K98"/>
  <c r="L98"/>
  <c r="M98"/>
  <c r="N98"/>
  <c r="O98"/>
  <c r="P98"/>
  <c r="Q98"/>
  <c r="R98"/>
  <c r="S98"/>
  <c r="T98"/>
  <c r="U98"/>
  <c r="V98"/>
  <c r="W98"/>
  <c r="X98"/>
  <c r="Y98"/>
  <c r="Z98"/>
  <c r="AA98"/>
  <c r="G99"/>
  <c r="H99"/>
  <c r="I99"/>
  <c r="J99"/>
  <c r="K99"/>
  <c r="L99"/>
  <c r="M99"/>
  <c r="N99"/>
  <c r="O99"/>
  <c r="P99"/>
  <c r="Q99"/>
  <c r="R99"/>
  <c r="S99"/>
  <c r="T99"/>
  <c r="U99"/>
  <c r="V99"/>
  <c r="W99"/>
  <c r="X99"/>
  <c r="Y99"/>
  <c r="Z99"/>
  <c r="AA99"/>
  <c r="G7"/>
  <c r="H7"/>
  <c r="I7"/>
  <c r="J7"/>
  <c r="K7"/>
  <c r="L7"/>
  <c r="M7"/>
  <c r="N7"/>
  <c r="O7"/>
  <c r="P7"/>
  <c r="Q7"/>
  <c r="R7"/>
  <c r="S7"/>
  <c r="T7"/>
  <c r="U7"/>
  <c r="V7"/>
  <c r="W7"/>
  <c r="X7"/>
  <c r="Y7"/>
  <c r="Z7"/>
  <c r="AA7"/>
  <c r="F7"/>
  <c r="R96" l="1"/>
  <c r="P96"/>
  <c r="N96"/>
  <c r="L96"/>
  <c r="J96"/>
  <c r="Z96"/>
  <c r="T96"/>
  <c r="X96"/>
  <c r="V96"/>
  <c r="AA96"/>
  <c r="Y96"/>
  <c r="W96"/>
  <c r="U96"/>
  <c r="S96"/>
  <c r="Q96"/>
  <c r="O96"/>
  <c r="M96"/>
  <c r="K96"/>
  <c r="I96"/>
  <c r="H96"/>
  <c r="G96"/>
  <c r="E96"/>
  <c r="E7"/>
  <c r="F99"/>
  <c r="F96" s="1"/>
  <c r="D96"/>
  <c r="D7"/>
  <c r="C99"/>
  <c r="C9"/>
  <c r="C91"/>
  <c r="C95"/>
  <c r="C97"/>
  <c r="C78"/>
  <c r="C74"/>
  <c r="C70"/>
  <c r="C66"/>
  <c r="C62"/>
  <c r="C58"/>
  <c r="C54"/>
  <c r="C50"/>
  <c r="C48"/>
  <c r="C46"/>
  <c r="C42"/>
  <c r="C38"/>
  <c r="C34"/>
  <c r="C30"/>
  <c r="C26"/>
  <c r="C22"/>
  <c r="C18"/>
  <c r="C14"/>
  <c r="C7" l="1"/>
  <c r="C98"/>
  <c r="C96"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7" i="38" l="1"/>
  <c r="AB98" l="1"/>
  <c r="AN17" i="39"/>
  <c r="AB7" i="38"/>
  <c r="AB99" l="1"/>
  <c r="AN18" i="39"/>
  <c r="AN19" l="1"/>
  <c r="AB96"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<sst xmlns="http://schemas.openxmlformats.org/spreadsheetml/2006/main" count="158" uniqueCount="144">
  <si>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</si>
  <si>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</si>
  <si>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</si>
  <si>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</si>
  <si>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</si>
  <si>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</si>
  <si>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</si>
  <si>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</si>
  <si>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</si>
  <si>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</si>
  <si>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</si>
  <si>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</si>
  <si>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</si>
  <si>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</si>
  <si>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</si>
  <si>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</si>
  <si>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</si>
  <si>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</si>
  <si>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</si>
  <si>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</si>
  <si>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</si>
  <si>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</si>
  <si>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</si>
  <si>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</si>
  <si>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</si>
  <si>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</si>
  <si>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</si>
  <si>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</si>
  <si>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</si>
  <si>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</si>
  <si>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</si>
  <si>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</si>
  <si>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</si>
  <si>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</si>
  <si>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</si>
  <si>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</si>
  <si>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</si>
  <si>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</si>
  <si>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</si>
  <si>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</si>
  <si>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</si>
  <si>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</si>
  <si>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</si>
  <si>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</si>
  <si>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</si>
  <si>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</si>
  <si>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</si>
  <si>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</si>
  <si>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</si>
  <si>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</si>
  <si>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</si>
  <si>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</si>
  <si>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</si>
  <si>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</si>
  <si>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</si>
  <si>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</si>
  <si>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</si>
  <si>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</si>
  <si>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</si>
  <si>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</si>
  <si>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</si>
  <si>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</si>
  <si>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</si>
  <si>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</si>
  <si>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</si>
  <si>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</si>
  <si>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</si>
  <si>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</si>
  <si>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</si>
  <si>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</si>
  <si>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</si>
  <si>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</si>
  <si>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</si>
  <si>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</si>
  <si>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</si>
  <si>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</si>
  <si>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</si>
  <si>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</si>
  <si>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</si>
  <si>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</si>
  <si>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</si>
  <si>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</si>
  <si>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</si>
  <si>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</si>
  <si>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</si>
  <si>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</si>
  <si>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</si>
  <si>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</si>
  <si>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</si>
  <si>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</si>
  <si>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</si>
  <si>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</si>
  <si>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</si>
  <si>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</si>
  <si>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</si>
  <si>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</si>
  <si>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</si>
  <si>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</si>
  <si>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</si>
  <si>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</si>
  <si>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</si>
  <si>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</si>
  <si>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</si>
  <si>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</si>
  <si>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</si>
  <si>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</si>
  <si>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</si>
  <si>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</si>
  <si>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</si>
  <si>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</si>
  <si>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</si>
  <si>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</si>
  <si>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</si>
  <si>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</si>
  <si>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</si>
  <si>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</si>
  <si>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</si>
  <si>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</si>
  <si>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</si>
  <si>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</si>
  <si>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</si>
  <si>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</si>
  <si>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</si>
  <si>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</si>
  <si>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</si>
  <si>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</si>
  <si>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</si>
  <si>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</si>
  <si>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</si>
  <si>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</si>
  <si>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</si>
  <si>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</si>
  <si>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</si>
  <si>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Subtotal credit BERD</t>
  </si>
  <si>
    <t>Subtotal credit MF-OUG 24/2023</t>
  </si>
  <si>
    <t>v1) Rambursari credit MFP-OUG 46/2015</t>
  </si>
  <si>
    <t>w1) Dobanzi credit MFP-OUG 46/2015</t>
  </si>
  <si>
    <t>x1) Comisioane credit MFP-OUG 46/2015</t>
  </si>
  <si>
    <t>Subtotal credit MFP-OUG 46/2015</t>
  </si>
  <si>
    <t>v3) Rambursari credit MF-OUG24/2023</t>
  </si>
  <si>
    <t>w3) Dobanzi credit MF-OUG24/2023</t>
  </si>
  <si>
    <t>x3) Comisioane credit MF-OUG24/2023</t>
  </si>
  <si>
    <t>IN PERIOADA 2023-2039</t>
  </si>
  <si>
    <r>
      <t>Executie buget local</t>
    </r>
    <r>
      <rPr>
        <vertAlign val="superscript"/>
        <sz val="10"/>
        <rFont val="Arial"/>
        <family val="2"/>
      </rPr>
      <t>1)</t>
    </r>
    <r>
      <rPr>
        <sz val="10"/>
        <rFont val="Arial"/>
        <family val="2"/>
      </rPr>
      <t xml:space="preserve"> la 31.XII.2022</t>
    </r>
  </si>
</sst>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2">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applyAlignment="1">
      <alignment horizontal="center"/>
    </xf>
    <xf numFmtId="0" fontId="6" fillId="0" borderId="9" xfId="0" applyFont="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L23" sqref="L23"/>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2" width="11" hidden="1" customWidth="1"/>
    <col min="23"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179" t="s">
        <v>11</v>
      </c>
      <c r="B9" s="180"/>
      <c r="C9" s="181"/>
      <c r="D9" s="188" t="s">
        <v>67</v>
      </c>
      <c r="E9" s="189" t="s">
        <v>71</v>
      </c>
      <c r="F9" s="189" t="s">
        <v>93</v>
      </c>
      <c r="G9" s="189" t="s">
        <v>94</v>
      </c>
      <c r="H9" s="189" t="s">
        <v>114</v>
      </c>
      <c r="I9" s="189" t="s">
        <v>116</v>
      </c>
      <c r="J9" s="189" t="s">
        <v>127</v>
      </c>
      <c r="K9" s="189" t="s">
        <v>129</v>
      </c>
      <c r="L9" s="189" t="s">
        <v>143</v>
      </c>
      <c r="M9" s="189" t="s">
        <v>128</v>
      </c>
      <c r="N9" s="178" t="s">
        <v>69</v>
      </c>
      <c r="O9" s="190" t="s">
        <v>63</v>
      </c>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2"/>
    </row>
    <row r="10" spans="1:40" ht="12.75" customHeight="1">
      <c r="A10" s="182"/>
      <c r="B10" s="183"/>
      <c r="C10" s="184"/>
      <c r="D10" s="188"/>
      <c r="E10" s="178"/>
      <c r="F10" s="178"/>
      <c r="G10" s="178"/>
      <c r="H10" s="178"/>
      <c r="I10" s="178"/>
      <c r="J10" s="178"/>
      <c r="K10" s="178"/>
      <c r="L10" s="178"/>
      <c r="M10" s="189"/>
      <c r="N10" s="178"/>
      <c r="O10" s="193"/>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5"/>
    </row>
    <row r="11" spans="1:40" ht="54" customHeight="1">
      <c r="A11" s="182"/>
      <c r="B11" s="183"/>
      <c r="C11" s="184"/>
      <c r="D11" s="188"/>
      <c r="E11" s="178"/>
      <c r="F11" s="178"/>
      <c r="G11" s="178"/>
      <c r="H11" s="178"/>
      <c r="I11" s="178"/>
      <c r="J11" s="178"/>
      <c r="K11" s="178"/>
      <c r="L11" s="178"/>
      <c r="M11" s="189"/>
      <c r="N11" s="178"/>
      <c r="O11" s="196"/>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8"/>
    </row>
    <row r="12" spans="1:40" ht="35.25" customHeight="1">
      <c r="A12" s="185"/>
      <c r="B12" s="186"/>
      <c r="C12" s="187"/>
      <c r="D12" s="18"/>
      <c r="E12" s="19">
        <v>2012</v>
      </c>
      <c r="F12" s="19">
        <v>2013</v>
      </c>
      <c r="G12" s="127">
        <v>2014</v>
      </c>
      <c r="H12" s="135">
        <v>2015</v>
      </c>
      <c r="I12" s="149">
        <v>2016</v>
      </c>
      <c r="J12" s="172">
        <v>2020</v>
      </c>
      <c r="K12" s="172">
        <v>2021</v>
      </c>
      <c r="L12" s="173">
        <v>2022</v>
      </c>
      <c r="M12" s="176">
        <v>2023</v>
      </c>
      <c r="N12" s="177">
        <v>45199</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85" t="s">
        <v>12</v>
      </c>
      <c r="B13" s="186"/>
      <c r="C13" s="186"/>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207" t="s">
        <v>84</v>
      </c>
      <c r="B14" s="207"/>
      <c r="C14" s="208"/>
      <c r="D14" s="66"/>
      <c r="E14" s="114">
        <v>406679.23400000005</v>
      </c>
      <c r="F14" s="114">
        <v>429738.81831000006</v>
      </c>
      <c r="G14" s="114">
        <v>434700.35600000003</v>
      </c>
      <c r="H14" s="114">
        <v>500800.4</v>
      </c>
      <c r="I14" s="114">
        <v>524285.11</v>
      </c>
      <c r="J14" s="114">
        <v>731487.86</v>
      </c>
      <c r="K14" s="114">
        <v>837541.3</v>
      </c>
      <c r="L14" s="114">
        <v>941500.63</v>
      </c>
      <c r="M14" s="114">
        <f>1063267.03-274.25</f>
        <v>1062992.78</v>
      </c>
      <c r="N14" s="114">
        <v>893617.7</v>
      </c>
      <c r="O14" s="114">
        <f>(E14+F14+G14)/3</f>
        <v>423706.13610333344</v>
      </c>
      <c r="P14" s="114">
        <f>(F14+G14+H14)/3</f>
        <v>455079.85810333333</v>
      </c>
      <c r="Q14" s="114">
        <f>(G14+H14+I14)/3</f>
        <v>486595.28866666666</v>
      </c>
      <c r="R14" s="114">
        <f>(H14+I14+J14)/3</f>
        <v>585524.45666666667</v>
      </c>
      <c r="S14" s="114">
        <v>513743.15</v>
      </c>
      <c r="T14" s="114">
        <f t="shared" ref="T14:AN14" si="0">S14</f>
        <v>513743.15</v>
      </c>
      <c r="U14" s="114">
        <v>626309.35</v>
      </c>
      <c r="V14" s="114">
        <f>(J14+K14+L14)/3</f>
        <v>836843.26333333331</v>
      </c>
      <c r="W14" s="114">
        <f>V14</f>
        <v>836843.26333333331</v>
      </c>
      <c r="X14" s="114">
        <f t="shared" si="0"/>
        <v>836843.26333333331</v>
      </c>
      <c r="Y14" s="114">
        <f t="shared" si="0"/>
        <v>836843.26333333331</v>
      </c>
      <c r="Z14" s="114">
        <f t="shared" si="0"/>
        <v>836843.26333333331</v>
      </c>
      <c r="AA14" s="114">
        <f t="shared" si="0"/>
        <v>836843.26333333331</v>
      </c>
      <c r="AB14" s="114">
        <f t="shared" si="0"/>
        <v>836843.26333333331</v>
      </c>
      <c r="AC14" s="114">
        <f t="shared" si="0"/>
        <v>836843.26333333331</v>
      </c>
      <c r="AD14" s="114">
        <f t="shared" si="0"/>
        <v>836843.26333333331</v>
      </c>
      <c r="AE14" s="114">
        <f t="shared" si="0"/>
        <v>836843.26333333331</v>
      </c>
      <c r="AF14" s="114">
        <f t="shared" si="0"/>
        <v>836843.26333333331</v>
      </c>
      <c r="AG14" s="114">
        <f t="shared" si="0"/>
        <v>836843.26333333331</v>
      </c>
      <c r="AH14" s="114">
        <f t="shared" si="0"/>
        <v>836843.26333333331</v>
      </c>
      <c r="AI14" s="114">
        <f t="shared" si="0"/>
        <v>836843.26333333331</v>
      </c>
      <c r="AJ14" s="114">
        <f t="shared" si="0"/>
        <v>836843.26333333331</v>
      </c>
      <c r="AK14" s="114">
        <f t="shared" si="0"/>
        <v>836843.26333333331</v>
      </c>
      <c r="AL14" s="114">
        <f t="shared" si="0"/>
        <v>836843.26333333331</v>
      </c>
      <c r="AM14" s="114">
        <f t="shared" si="0"/>
        <v>836843.26333333331</v>
      </c>
      <c r="AN14" s="114">
        <f t="shared" si="0"/>
        <v>836843.26333333331</v>
      </c>
    </row>
    <row r="15" spans="1:40" s="22" customFormat="1" ht="19.5" customHeight="1">
      <c r="A15" s="209" t="s">
        <v>85</v>
      </c>
      <c r="B15" s="209"/>
      <c r="C15" s="210"/>
      <c r="D15" s="118"/>
      <c r="E15" s="106">
        <f>30%*E14</f>
        <v>122003.77020000001</v>
      </c>
      <c r="F15" s="106">
        <f>30%*F14</f>
        <v>128921.64549300002</v>
      </c>
      <c r="G15" s="106">
        <f>30%*G14</f>
        <v>130410.10680000001</v>
      </c>
      <c r="H15" s="106">
        <f>30%*H14</f>
        <v>150240.12</v>
      </c>
      <c r="I15" s="137">
        <f t="shared" ref="I15" si="1">30%*I14</f>
        <v>157285.533</v>
      </c>
      <c r="J15" s="137">
        <f>30%*J14</f>
        <v>219446.35799999998</v>
      </c>
      <c r="K15" s="137">
        <f>30%*K14</f>
        <v>251262.39</v>
      </c>
      <c r="L15" s="137">
        <f>30%*L14</f>
        <v>282450.18900000001</v>
      </c>
      <c r="M15" s="137">
        <f>30%*M14</f>
        <v>318897.83399999997</v>
      </c>
      <c r="N15" s="137">
        <f>30%*N14</f>
        <v>268085.31</v>
      </c>
      <c r="O15" s="106">
        <f t="shared" ref="O15:AN15" si="2">30%*O14</f>
        <v>127111.84083100002</v>
      </c>
      <c r="P15" s="106">
        <f t="shared" si="2"/>
        <v>136523.95743099999</v>
      </c>
      <c r="Q15" s="106">
        <f t="shared" si="2"/>
        <v>145978.58659999998</v>
      </c>
      <c r="R15" s="106">
        <f t="shared" si="2"/>
        <v>175657.337</v>
      </c>
      <c r="S15" s="106">
        <f t="shared" si="2"/>
        <v>154122.94500000001</v>
      </c>
      <c r="T15" s="106">
        <f t="shared" si="2"/>
        <v>154122.94500000001</v>
      </c>
      <c r="U15" s="106">
        <f t="shared" si="2"/>
        <v>187892.80499999999</v>
      </c>
      <c r="V15" s="106">
        <f t="shared" si="2"/>
        <v>251052.97899999999</v>
      </c>
      <c r="W15" s="106">
        <f t="shared" si="2"/>
        <v>251052.97899999999</v>
      </c>
      <c r="X15" s="106">
        <f t="shared" si="2"/>
        <v>251052.97899999999</v>
      </c>
      <c r="Y15" s="106">
        <f t="shared" si="2"/>
        <v>251052.97899999999</v>
      </c>
      <c r="Z15" s="106">
        <f t="shared" si="2"/>
        <v>251052.97899999999</v>
      </c>
      <c r="AA15" s="106">
        <f t="shared" si="2"/>
        <v>251052.97899999999</v>
      </c>
      <c r="AB15" s="106">
        <f t="shared" si="2"/>
        <v>251052.97899999999</v>
      </c>
      <c r="AC15" s="106">
        <f t="shared" si="2"/>
        <v>251052.97899999999</v>
      </c>
      <c r="AD15" s="106">
        <f t="shared" si="2"/>
        <v>251052.97899999999</v>
      </c>
      <c r="AE15" s="106">
        <f t="shared" si="2"/>
        <v>251052.97899999999</v>
      </c>
      <c r="AF15" s="106">
        <f t="shared" si="2"/>
        <v>251052.97899999999</v>
      </c>
      <c r="AG15" s="106">
        <f t="shared" si="2"/>
        <v>251052.97899999999</v>
      </c>
      <c r="AH15" s="106">
        <f t="shared" si="2"/>
        <v>251052.97899999999</v>
      </c>
      <c r="AI15" s="106">
        <f t="shared" si="2"/>
        <v>251052.97899999999</v>
      </c>
      <c r="AJ15" s="106">
        <f t="shared" si="2"/>
        <v>251052.97899999999</v>
      </c>
      <c r="AK15" s="106">
        <f t="shared" si="2"/>
        <v>251052.97899999999</v>
      </c>
      <c r="AL15" s="106">
        <f t="shared" si="2"/>
        <v>251052.97899999999</v>
      </c>
      <c r="AM15" s="106">
        <f t="shared" si="2"/>
        <v>251052.97899999999</v>
      </c>
      <c r="AN15" s="106">
        <f t="shared" si="2"/>
        <v>251052.97899999999</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32624.47</v>
      </c>
      <c r="K16" s="114">
        <f t="shared" si="4"/>
        <v>21315.23</v>
      </c>
      <c r="L16" s="114">
        <f t="shared" ref="L16" si="5">L17+L18+L19</f>
        <v>27562.82</v>
      </c>
      <c r="M16" s="114">
        <f>M17+M18+M19</f>
        <v>49865.21</v>
      </c>
      <c r="N16" s="114">
        <f t="shared" si="3"/>
        <v>36327.15</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49865.21</v>
      </c>
      <c r="X16" s="133">
        <f t="shared" si="6"/>
        <v>52144.209999999992</v>
      </c>
      <c r="Y16" s="133">
        <f t="shared" si="6"/>
        <v>58717.279999999999</v>
      </c>
      <c r="Z16" s="133">
        <f t="shared" si="6"/>
        <v>54329.64</v>
      </c>
      <c r="AA16" s="133">
        <f t="shared" si="6"/>
        <v>43326.99</v>
      </c>
      <c r="AB16" s="133">
        <f t="shared" si="6"/>
        <v>41068.659999999996</v>
      </c>
      <c r="AC16" s="133">
        <f t="shared" si="6"/>
        <v>38008.6</v>
      </c>
      <c r="AD16" s="133">
        <f t="shared" si="6"/>
        <v>36213.78</v>
      </c>
      <c r="AE16" s="133">
        <f t="shared" si="6"/>
        <v>34397.519999999997</v>
      </c>
      <c r="AF16" s="133">
        <f t="shared" si="6"/>
        <v>32594.91</v>
      </c>
      <c r="AG16" s="133">
        <f t="shared" si="6"/>
        <v>30779.279999999999</v>
      </c>
      <c r="AH16" s="133">
        <f t="shared" si="6"/>
        <v>28946.93</v>
      </c>
      <c r="AI16" s="133">
        <f t="shared" si="6"/>
        <v>15684.78</v>
      </c>
      <c r="AJ16" s="133">
        <f t="shared" si="6"/>
        <v>9288.4800000000014</v>
      </c>
      <c r="AK16" s="133">
        <f t="shared" si="6"/>
        <v>122.36999999999999</v>
      </c>
      <c r="AL16" s="133">
        <f t="shared" si="6"/>
        <v>122.36999999999999</v>
      </c>
      <c r="AM16" s="133">
        <f t="shared" si="6"/>
        <v>122.36999999999999</v>
      </c>
      <c r="AN16" s="133">
        <f t="shared" si="6"/>
        <v>50.52</v>
      </c>
    </row>
    <row r="17" spans="1:40" s="26" customFormat="1" ht="19.5" customHeight="1">
      <c r="A17" s="211" t="s">
        <v>81</v>
      </c>
      <c r="B17" s="212"/>
      <c r="C17" s="213"/>
      <c r="D17" s="67"/>
      <c r="E17" s="67">
        <v>39878</v>
      </c>
      <c r="F17" s="67">
        <v>42604</v>
      </c>
      <c r="G17" s="106">
        <v>41254.86</v>
      </c>
      <c r="H17" s="106">
        <v>38501.22</v>
      </c>
      <c r="I17" s="137">
        <v>57212.5</v>
      </c>
      <c r="J17" s="137">
        <v>16120.91</v>
      </c>
      <c r="K17" s="137">
        <v>11657.68</v>
      </c>
      <c r="L17" s="137">
        <f>8721.77+2935.93</f>
        <v>11657.7</v>
      </c>
      <c r="M17" s="137">
        <v>23292.18</v>
      </c>
      <c r="N17" s="137">
        <v>16218.05</v>
      </c>
      <c r="O17" s="106">
        <f>'Anexa 1.4'!C97</f>
        <v>38501.219999999994</v>
      </c>
      <c r="P17" s="106">
        <f>'Anexa 1.4'!D97</f>
        <v>67259.196720000007</v>
      </c>
      <c r="Q17" s="106">
        <f>'Anexa 1.4'!E97</f>
        <v>46985.919999999998</v>
      </c>
      <c r="R17" s="106">
        <f>'Anexa 1.4'!F97</f>
        <v>35306</v>
      </c>
      <c r="S17" s="106">
        <f>'Anexa 1.4'!G97</f>
        <v>37440.46</v>
      </c>
      <c r="T17" s="106">
        <f>'Anexa 1.4'!H97</f>
        <v>16919.269999999997</v>
      </c>
      <c r="U17" s="106">
        <f>'Anexa 1.4'!I97</f>
        <v>11682.149999999998</v>
      </c>
      <c r="V17" s="106">
        <f>'Anexa 1.4'!J97</f>
        <v>11657.699999999999</v>
      </c>
      <c r="W17" s="106">
        <f>'Anexa 1.4'!K97</f>
        <v>23292.179999999997</v>
      </c>
      <c r="X17" s="106">
        <f>'Anexa 1.4'!L97</f>
        <v>28155.019999999997</v>
      </c>
      <c r="Y17" s="106">
        <f>'Anexa 1.4'!M97</f>
        <v>36570.39</v>
      </c>
      <c r="Z17" s="106">
        <f>'Anexa 1.4'!N97</f>
        <v>35370.39</v>
      </c>
      <c r="AA17" s="106">
        <f>'Anexa 1.4'!O97</f>
        <v>28170.39</v>
      </c>
      <c r="AB17" s="106">
        <f>'Anexa 1.4'!P97</f>
        <v>27795.39</v>
      </c>
      <c r="AC17" s="106">
        <f>'Anexa 1.4'!Q97</f>
        <v>26670.39</v>
      </c>
      <c r="AD17" s="106">
        <f>'Anexa 1.4'!R97</f>
        <v>26670.39</v>
      </c>
      <c r="AE17" s="106">
        <f>'Anexa 1.4'!S97</f>
        <v>26670.39</v>
      </c>
      <c r="AF17" s="106">
        <f>'Anexa 1.4'!T97</f>
        <v>26670.39</v>
      </c>
      <c r="AG17" s="106">
        <f>'Anexa 1.4'!U97</f>
        <v>26670.39</v>
      </c>
      <c r="AH17" s="106">
        <f>'Anexa 1.4'!V97</f>
        <v>26670.39</v>
      </c>
      <c r="AI17" s="106">
        <f>'Anexa 1.4'!W97</f>
        <v>14976.17</v>
      </c>
      <c r="AJ17" s="106">
        <f>'Anexa 1.4'!X97</f>
        <v>9149.5500000000011</v>
      </c>
      <c r="AK17" s="106">
        <f>'Anexa 1.4'!Y97</f>
        <v>91.32</v>
      </c>
      <c r="AL17" s="106">
        <f>'Anexa 1.4'!Z97</f>
        <v>91.32</v>
      </c>
      <c r="AM17" s="106">
        <f>'Anexa 1.4'!AA97</f>
        <v>91.32</v>
      </c>
      <c r="AN17" s="106">
        <f>'Anexa 1.4'!AB97</f>
        <v>0</v>
      </c>
    </row>
    <row r="18" spans="1:40" ht="19.5" customHeight="1">
      <c r="A18" s="214" t="s">
        <v>13</v>
      </c>
      <c r="B18" s="214"/>
      <c r="C18" s="215"/>
      <c r="D18" s="119"/>
      <c r="E18" s="119">
        <v>13324</v>
      </c>
      <c r="F18" s="119">
        <v>13108</v>
      </c>
      <c r="G18" s="132">
        <v>11269.47</v>
      </c>
      <c r="H18" s="106">
        <v>12064</v>
      </c>
      <c r="I18" s="137">
        <v>12858.8</v>
      </c>
      <c r="J18" s="137">
        <v>16024.11</v>
      </c>
      <c r="K18" s="137">
        <v>9189.36</v>
      </c>
      <c r="L18" s="137">
        <v>15357.16</v>
      </c>
      <c r="M18" s="137">
        <v>24970.43</v>
      </c>
      <c r="N18" s="137">
        <f>13561.82+6524.48</f>
        <v>20086.3</v>
      </c>
      <c r="O18" s="106">
        <f>'Anexa 1.4'!C98</f>
        <v>12064.15</v>
      </c>
      <c r="P18" s="106">
        <f>'Anexa 1.4'!D98</f>
        <v>19038.670000000002</v>
      </c>
      <c r="Q18" s="106">
        <f>'Anexa 1.4'!E98</f>
        <v>10727.22</v>
      </c>
      <c r="R18" s="106">
        <f>'Anexa 1.4'!F98</f>
        <v>12682.52</v>
      </c>
      <c r="S18" s="106">
        <f>'Anexa 1.4'!G98</f>
        <v>21131.45</v>
      </c>
      <c r="T18" s="106">
        <f>'Anexa 1.4'!H98</f>
        <v>16359.869999999999</v>
      </c>
      <c r="U18" s="106">
        <f>'Anexa 1.4'!I98</f>
        <v>9422.1</v>
      </c>
      <c r="V18" s="106">
        <f>'Anexa 1.4'!J98</f>
        <v>15357.16</v>
      </c>
      <c r="W18" s="106">
        <f>'Anexa 1.4'!K98</f>
        <v>24970.43</v>
      </c>
      <c r="X18" s="106">
        <f>'Anexa 1.4'!L98</f>
        <v>23374.19</v>
      </c>
      <c r="Y18" s="106">
        <f>'Anexa 1.4'!M98</f>
        <v>21531.89</v>
      </c>
      <c r="Z18" s="106">
        <f>'Anexa 1.4'!N98</f>
        <v>18344.25</v>
      </c>
      <c r="AA18" s="106">
        <f>'Anexa 1.4'!O98</f>
        <v>15156.599999999999</v>
      </c>
      <c r="AB18" s="106">
        <f>'Anexa 1.4'!P98</f>
        <v>13273.269999999999</v>
      </c>
      <c r="AC18" s="106">
        <f>'Anexa 1.4'!Q98</f>
        <v>11338.210000000001</v>
      </c>
      <c r="AD18" s="106">
        <f>'Anexa 1.4'!R98</f>
        <v>9543.39</v>
      </c>
      <c r="AE18" s="106">
        <f>'Anexa 1.4'!S98</f>
        <v>7727.13</v>
      </c>
      <c r="AF18" s="106">
        <f>'Anexa 1.4'!T98</f>
        <v>5924.52</v>
      </c>
      <c r="AG18" s="106">
        <f>'Anexa 1.4'!U98</f>
        <v>4108.8899999999994</v>
      </c>
      <c r="AH18" s="106">
        <f>'Anexa 1.4'!V98</f>
        <v>2276.54</v>
      </c>
      <c r="AI18" s="106">
        <f>'Anexa 1.4'!W98</f>
        <v>708.61</v>
      </c>
      <c r="AJ18" s="106">
        <f>'Anexa 1.4'!X98</f>
        <v>138.93</v>
      </c>
      <c r="AK18" s="106">
        <f>'Anexa 1.4'!Y98</f>
        <v>31.05</v>
      </c>
      <c r="AL18" s="106">
        <f>'Anexa 1.4'!Z98</f>
        <v>31.05</v>
      </c>
      <c r="AM18" s="106">
        <f>'Anexa 1.4'!AA98</f>
        <v>31.05</v>
      </c>
      <c r="AN18" s="106">
        <f>'Anexa 1.4'!AB98</f>
        <v>50.52</v>
      </c>
    </row>
    <row r="19" spans="1:40" ht="19.5" customHeight="1">
      <c r="A19" s="202" t="s">
        <v>2</v>
      </c>
      <c r="B19" s="203"/>
      <c r="C19" s="204"/>
      <c r="D19" s="67"/>
      <c r="E19" s="67">
        <v>634</v>
      </c>
      <c r="F19" s="67">
        <v>919</v>
      </c>
      <c r="G19" s="106">
        <v>1785.93</v>
      </c>
      <c r="H19" s="106">
        <v>186.58</v>
      </c>
      <c r="I19" s="137">
        <v>466.81</v>
      </c>
      <c r="J19" s="137">
        <v>479.45</v>
      </c>
      <c r="K19" s="137">
        <v>468.19</v>
      </c>
      <c r="L19" s="137">
        <v>547.96</v>
      </c>
      <c r="M19" s="137">
        <v>1602.6</v>
      </c>
      <c r="N19" s="137">
        <f>16.57+6.23</f>
        <v>22.8</v>
      </c>
      <c r="O19" s="106">
        <f>'Anexa 1.4'!C99</f>
        <v>186.57999999999998</v>
      </c>
      <c r="P19" s="106">
        <f>'Anexa 1.4'!D99</f>
        <v>1245.8825206500001</v>
      </c>
      <c r="Q19" s="106">
        <f>'Anexa 1.4'!E99</f>
        <v>717.88</v>
      </c>
      <c r="R19" s="106">
        <f>'Anexa 1.4'!F99</f>
        <v>355.88249852872502</v>
      </c>
      <c r="S19" s="106">
        <f>'Anexa 1.4'!G99</f>
        <v>648.88249852872491</v>
      </c>
      <c r="T19" s="106">
        <f>'Anexa 1.4'!H99</f>
        <v>781</v>
      </c>
      <c r="U19" s="106">
        <f>'Anexa 1.4'!I99</f>
        <v>1314.3400000000001</v>
      </c>
      <c r="V19" s="106">
        <f>'Anexa 1.4'!J99</f>
        <v>547.96</v>
      </c>
      <c r="W19" s="106">
        <f>'Anexa 1.4'!K99</f>
        <v>1602.6</v>
      </c>
      <c r="X19" s="106">
        <f>'Anexa 1.4'!L99</f>
        <v>615</v>
      </c>
      <c r="Y19" s="106">
        <f>'Anexa 1.4'!M99</f>
        <v>615</v>
      </c>
      <c r="Z19" s="106">
        <f>'Anexa 1.4'!N99</f>
        <v>615</v>
      </c>
      <c r="AA19" s="106">
        <f>'Anexa 1.4'!O99</f>
        <v>0</v>
      </c>
      <c r="AB19" s="106">
        <f>'Anexa 1.4'!P99</f>
        <v>0</v>
      </c>
      <c r="AC19" s="106">
        <f>'Anexa 1.4'!Q99</f>
        <v>0</v>
      </c>
      <c r="AD19" s="106">
        <f>'Anexa 1.4'!R99</f>
        <v>0</v>
      </c>
      <c r="AE19" s="106">
        <f>'Anexa 1.4'!S99</f>
        <v>0</v>
      </c>
      <c r="AF19" s="106">
        <f>'Anexa 1.4'!T99</f>
        <v>0</v>
      </c>
      <c r="AG19" s="106">
        <f>'Anexa 1.4'!U99</f>
        <v>0</v>
      </c>
      <c r="AH19" s="106">
        <f>'Anexa 1.4'!V99</f>
        <v>0</v>
      </c>
      <c r="AI19" s="106">
        <f>'Anexa 1.4'!W99</f>
        <v>0</v>
      </c>
      <c r="AJ19" s="106">
        <f>'Anexa 1.4'!X99</f>
        <v>0</v>
      </c>
      <c r="AK19" s="106">
        <f>'Anexa 1.4'!Y99</f>
        <v>0</v>
      </c>
      <c r="AL19" s="106">
        <f>'Anexa 1.4'!Z99</f>
        <v>0</v>
      </c>
      <c r="AM19" s="106">
        <f>'Anexa 1.4'!AA99</f>
        <v>0</v>
      </c>
      <c r="AN19" s="106">
        <f>'Anexa 1.4'!AB99</f>
        <v>0</v>
      </c>
    </row>
    <row r="20" spans="1:40" ht="29.25" customHeight="1">
      <c r="A20" s="205" t="s">
        <v>15</v>
      </c>
      <c r="B20" s="205"/>
      <c r="C20" s="206"/>
      <c r="D20" s="68"/>
      <c r="E20" s="69">
        <f>E16/E14</f>
        <v>0.13237951559631392</v>
      </c>
      <c r="F20" s="69">
        <f>F16/F14</f>
        <v>0.13178004310317665</v>
      </c>
      <c r="G20" s="69">
        <f>G16/G14</f>
        <v>0.12493723377581038</v>
      </c>
      <c r="H20" s="69">
        <f>H16/H14</f>
        <v>0.10134137273053297</v>
      </c>
      <c r="I20" s="138">
        <f t="shared" ref="I20:N20" si="7">I16/I14</f>
        <v>0.13454150929443714</v>
      </c>
      <c r="J20" s="138">
        <f t="shared" si="7"/>
        <v>4.4600152352494274E-2</v>
      </c>
      <c r="K20" s="138">
        <f t="shared" si="7"/>
        <v>2.5449765880201966E-2</v>
      </c>
      <c r="L20" s="138">
        <f t="shared" ref="L20:M20" si="8">L16/L14</f>
        <v>2.9275413230472294E-2</v>
      </c>
      <c r="M20" s="138">
        <f t="shared" si="8"/>
        <v>4.6910205730654159E-2</v>
      </c>
      <c r="N20" s="138">
        <f t="shared" si="7"/>
        <v>4.0651779838291033E-2</v>
      </c>
      <c r="O20" s="69">
        <f t="shared" ref="O20:AN20" si="9">O16/O14</f>
        <v>0.11978101253559049</v>
      </c>
      <c r="P20" s="69">
        <f t="shared" si="9"/>
        <v>0.19237008116665927</v>
      </c>
      <c r="Q20" s="69">
        <f t="shared" si="9"/>
        <v>0.12008135171244355</v>
      </c>
      <c r="R20" s="69">
        <f t="shared" si="9"/>
        <v>8.2565983278902952E-2</v>
      </c>
      <c r="S20" s="69">
        <f t="shared" si="9"/>
        <v>0.11527315254427963</v>
      </c>
      <c r="T20" s="69">
        <f t="shared" si="9"/>
        <v>6.6297993462297256E-2</v>
      </c>
      <c r="U20" s="69">
        <f t="shared" si="9"/>
        <v>3.5794755419187023E-2</v>
      </c>
      <c r="V20" s="69">
        <f t="shared" si="9"/>
        <v>3.293665756501539E-2</v>
      </c>
      <c r="W20" s="69">
        <f t="shared" si="9"/>
        <v>5.9587275401340685E-2</v>
      </c>
      <c r="X20" s="69">
        <f t="shared" si="9"/>
        <v>6.2310604965974126E-2</v>
      </c>
      <c r="Y20" s="69">
        <f t="shared" si="9"/>
        <v>7.0165206046011508E-2</v>
      </c>
      <c r="Z20" s="69">
        <f t="shared" si="9"/>
        <v>6.4922121477793734E-2</v>
      </c>
      <c r="AA20" s="69">
        <f t="shared" si="9"/>
        <v>5.1774318917761179E-2</v>
      </c>
      <c r="AB20" s="69">
        <f t="shared" si="9"/>
        <v>4.90756893189465E-2</v>
      </c>
      <c r="AC20" s="69">
        <f t="shared" si="9"/>
        <v>4.541901890755895E-2</v>
      </c>
      <c r="AD20" s="69">
        <f t="shared" si="9"/>
        <v>4.3274268416468385E-2</v>
      </c>
      <c r="AE20" s="69">
        <f t="shared" si="9"/>
        <v>4.1103897835046199E-2</v>
      </c>
      <c r="AF20" s="69">
        <f t="shared" si="9"/>
        <v>3.8949838551806233E-2</v>
      </c>
      <c r="AG20" s="69">
        <f t="shared" si="9"/>
        <v>3.6780220799530923E-2</v>
      </c>
      <c r="AH20" s="69">
        <f t="shared" si="9"/>
        <v>3.4590623200691041E-2</v>
      </c>
      <c r="AI20" s="69">
        <f t="shared" si="9"/>
        <v>1.8742792930571042E-2</v>
      </c>
      <c r="AJ20" s="69">
        <f t="shared" si="9"/>
        <v>1.1099426149410481E-2</v>
      </c>
      <c r="AK20" s="69">
        <f t="shared" si="9"/>
        <v>1.4622809952794864E-4</v>
      </c>
      <c r="AL20" s="69">
        <f t="shared" si="9"/>
        <v>1.4622809952794864E-4</v>
      </c>
      <c r="AM20" s="69">
        <f t="shared" si="9"/>
        <v>1.4622809952794864E-4</v>
      </c>
      <c r="AN20" s="69">
        <f t="shared" si="9"/>
        <v>6.0369727777657642E-5</v>
      </c>
    </row>
    <row r="21" spans="1:40">
      <c r="A21" s="27"/>
      <c r="B21" s="27"/>
      <c r="C21" s="27"/>
      <c r="D21" s="27"/>
      <c r="E21" s="27"/>
      <c r="F21" s="100"/>
      <c r="G21" s="100"/>
      <c r="H21" s="100"/>
      <c r="I21" s="100"/>
      <c r="J21" s="100"/>
      <c r="K21" s="100"/>
      <c r="L21" s="100"/>
      <c r="M21" s="100"/>
      <c r="N21" s="100"/>
      <c r="O21" s="85"/>
      <c r="P21" s="10"/>
      <c r="Q21" s="10"/>
    </row>
    <row r="22" spans="1:40">
      <c r="A22" s="200" t="s">
        <v>54</v>
      </c>
      <c r="B22" s="200"/>
      <c r="C22" s="200"/>
      <c r="D22" s="200"/>
      <c r="E22" s="200"/>
      <c r="F22" s="200"/>
      <c r="G22" s="200"/>
      <c r="H22" s="200"/>
      <c r="I22" s="200"/>
      <c r="J22" s="200"/>
      <c r="K22" s="159"/>
      <c r="L22" s="164"/>
      <c r="M22" s="154"/>
      <c r="O22" s="3"/>
      <c r="P22" s="3"/>
      <c r="Q22"/>
      <c r="AD22"/>
      <c r="AE22"/>
      <c r="AF22"/>
      <c r="AG22"/>
      <c r="AH22"/>
      <c r="AI22"/>
      <c r="AJ22"/>
      <c r="AK22"/>
      <c r="AL22"/>
      <c r="AM22"/>
    </row>
    <row r="23" spans="1:40">
      <c r="A23" s="200" t="s">
        <v>55</v>
      </c>
      <c r="B23" s="200"/>
      <c r="C23" s="200"/>
      <c r="D23" s="200"/>
      <c r="E23" s="200"/>
      <c r="F23" s="200"/>
      <c r="G23" s="200"/>
      <c r="H23" s="200"/>
      <c r="I23" s="200"/>
      <c r="J23" s="200"/>
      <c r="K23" s="159"/>
      <c r="L23" s="164"/>
      <c r="M23" s="154"/>
      <c r="N23"/>
      <c r="O23" s="3"/>
      <c r="P23" s="3"/>
      <c r="Q23"/>
      <c r="AD23"/>
      <c r="AE23"/>
      <c r="AF23"/>
      <c r="AG23"/>
      <c r="AH23"/>
      <c r="AI23"/>
      <c r="AJ23"/>
      <c r="AK23"/>
      <c r="AL23"/>
      <c r="AM23"/>
    </row>
    <row r="24" spans="1:40" ht="14.25" customHeight="1">
      <c r="A24" s="200" t="s">
        <v>56</v>
      </c>
      <c r="B24" s="200"/>
      <c r="C24" s="200"/>
      <c r="D24" s="200"/>
      <c r="E24" s="200"/>
      <c r="F24" s="200"/>
      <c r="G24" s="200"/>
      <c r="H24" s="200"/>
      <c r="I24" s="200"/>
      <c r="J24" s="200"/>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200" t="s">
        <v>64</v>
      </c>
      <c r="B25" s="200"/>
      <c r="C25" s="200"/>
      <c r="D25" s="200"/>
      <c r="E25" s="200"/>
      <c r="F25" s="200"/>
      <c r="G25" s="200"/>
      <c r="H25" s="200"/>
      <c r="I25" s="200"/>
      <c r="J25" s="200"/>
      <c r="K25" s="159"/>
      <c r="L25" s="164"/>
      <c r="M25" s="154"/>
      <c r="N25"/>
      <c r="O25" s="48"/>
      <c r="P25"/>
      <c r="Q25"/>
      <c r="S25" s="82"/>
      <c r="T25" s="12"/>
    </row>
    <row r="26" spans="1:40" ht="26.25" customHeight="1">
      <c r="A26" s="201" t="s">
        <v>65</v>
      </c>
      <c r="B26" s="201"/>
      <c r="C26" s="201"/>
      <c r="D26" s="201"/>
      <c r="E26" s="201"/>
      <c r="F26" s="201"/>
      <c r="G26" s="201"/>
      <c r="H26" s="201"/>
      <c r="I26" s="201"/>
      <c r="J26" s="201"/>
      <c r="K26" s="160"/>
      <c r="L26" s="165"/>
      <c r="M26" s="155"/>
      <c r="N26"/>
      <c r="O26" s="82"/>
      <c r="P26" s="82"/>
      <c r="Q26" s="82"/>
      <c r="R26" s="82"/>
      <c r="S26" s="82"/>
      <c r="T26" s="12"/>
    </row>
    <row r="27" spans="1:40" ht="26.25" customHeight="1">
      <c r="A27" s="201" t="s">
        <v>66</v>
      </c>
      <c r="B27" s="201"/>
      <c r="C27" s="201"/>
      <c r="D27" s="201"/>
      <c r="E27" s="201"/>
      <c r="F27" s="201"/>
      <c r="G27" s="201"/>
      <c r="H27" s="201"/>
      <c r="I27" s="201"/>
      <c r="J27" s="201"/>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99" t="s">
        <v>57</v>
      </c>
      <c r="B29" s="199"/>
      <c r="C29" s="199"/>
      <c r="D29" s="199"/>
      <c r="E29" s="199"/>
      <c r="F29" s="199"/>
      <c r="G29" s="199"/>
      <c r="H29" s="199"/>
      <c r="I29" s="199"/>
      <c r="J29" s="199"/>
      <c r="K29" s="158"/>
      <c r="L29" s="163"/>
      <c r="M29" s="153"/>
      <c r="N29"/>
      <c r="O29" s="76"/>
      <c r="P29" s="77"/>
      <c r="Q29" s="77"/>
      <c r="R29" s="77"/>
      <c r="S29" s="77"/>
      <c r="T29" s="30"/>
      <c r="U29" s="30"/>
      <c r="V29" s="30"/>
      <c r="W29" s="30"/>
      <c r="X29" s="30"/>
      <c r="Y29" s="30"/>
    </row>
    <row r="30" spans="1:40" ht="14.25" customHeight="1">
      <c r="A30" s="199"/>
      <c r="B30" s="199"/>
      <c r="C30" s="199"/>
      <c r="D30" s="199"/>
      <c r="E30" s="199"/>
      <c r="F30" s="199"/>
      <c r="G30" s="199"/>
      <c r="H30" s="199"/>
      <c r="I30" s="199"/>
      <c r="J30" s="199"/>
      <c r="K30" s="158"/>
      <c r="L30" s="163"/>
      <c r="M30" s="153"/>
      <c r="N30"/>
      <c r="O30" s="78"/>
      <c r="P30" s="79"/>
      <c r="Q30" s="79"/>
      <c r="R30" s="79"/>
      <c r="S30" s="79"/>
      <c r="T30" s="79"/>
      <c r="U30" s="30"/>
      <c r="V30" s="30"/>
      <c r="W30" s="30"/>
      <c r="X30" s="77">
        <f>J14+K14+L14</f>
        <v>2510529.79</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117</v>
      </c>
      <c r="I33"/>
      <c r="J33"/>
      <c r="K33" s="161" t="s">
        <v>115</v>
      </c>
      <c r="L33" s="166"/>
      <c r="M33"/>
      <c r="O33"/>
      <c r="P33" s="2"/>
      <c r="Q33" s="2"/>
      <c r="R33" s="113">
        <v>43465</v>
      </c>
      <c r="S33" s="2"/>
      <c r="T33" s="2"/>
      <c r="U33" s="2"/>
      <c r="V33" s="131"/>
      <c r="W33" s="113"/>
      <c r="AC33" s="150"/>
    </row>
    <row r="34" spans="3:29" ht="15.75" customHeight="1">
      <c r="C34" s="170" t="s">
        <v>126</v>
      </c>
      <c r="D34"/>
      <c r="E34"/>
      <c r="F34" s="147" t="s">
        <v>115</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 ref="N9:N11"/>
    <mergeCell ref="A9:C12"/>
    <mergeCell ref="D9:D11"/>
    <mergeCell ref="E9:E11"/>
    <mergeCell ref="F9:F11"/>
    <mergeCell ref="G9:G11"/>
    <mergeCell ref="H9:H11"/>
    <mergeCell ref="I9:I11"/>
    <mergeCell ref="M9:M11"/>
    <mergeCell ref="K9:K11"/>
    <mergeCell ref="L9:L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12"/>
  <sheetViews>
    <sheetView tabSelected="1" zoomScaleNormal="100"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10"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7" t="s">
        <v>61</v>
      </c>
      <c r="E3" s="218"/>
      <c r="F3" s="218"/>
      <c r="G3" s="218"/>
      <c r="H3" s="218"/>
      <c r="I3" s="218"/>
      <c r="J3" s="218"/>
      <c r="K3" s="218"/>
      <c r="L3" s="218"/>
      <c r="M3" s="218"/>
      <c r="N3" s="218"/>
      <c r="O3" s="218"/>
      <c r="P3" s="218"/>
      <c r="Q3" s="218"/>
      <c r="R3" s="99"/>
      <c r="S3" s="99"/>
      <c r="T3" s="99"/>
      <c r="U3" s="99"/>
      <c r="V3" s="99"/>
      <c r="W3" s="99"/>
      <c r="X3" s="99"/>
      <c r="Y3" s="99"/>
    </row>
    <row r="4" spans="1:28">
      <c r="C4" s="124" t="s">
        <v>107</v>
      </c>
      <c r="E4" s="140"/>
      <c r="F4" s="217" t="s">
        <v>142</v>
      </c>
      <c r="G4" s="217"/>
      <c r="H4" s="217"/>
      <c r="I4" s="217"/>
      <c r="J4" s="217"/>
      <c r="K4" s="217"/>
      <c r="L4" s="217"/>
      <c r="M4" s="217"/>
      <c r="N4" s="217"/>
      <c r="O4" s="217"/>
      <c r="P4" s="217"/>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9">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49865.21</v>
      </c>
      <c r="L7" s="117">
        <f t="shared" si="0"/>
        <v>52144.209999999992</v>
      </c>
      <c r="M7" s="117">
        <f t="shared" si="0"/>
        <v>58717.279999999999</v>
      </c>
      <c r="N7" s="117">
        <f t="shared" si="0"/>
        <v>54329.64</v>
      </c>
      <c r="O7" s="117">
        <f t="shared" si="0"/>
        <v>43326.99</v>
      </c>
      <c r="P7" s="117">
        <f t="shared" si="0"/>
        <v>41068.659999999996</v>
      </c>
      <c r="Q7" s="117">
        <f t="shared" si="0"/>
        <v>38008.6</v>
      </c>
      <c r="R7" s="117">
        <f t="shared" si="0"/>
        <v>36213.78</v>
      </c>
      <c r="S7" s="117">
        <f t="shared" si="0"/>
        <v>34397.519999999997</v>
      </c>
      <c r="T7" s="117">
        <f t="shared" si="0"/>
        <v>32594.91</v>
      </c>
      <c r="U7" s="117">
        <f t="shared" si="0"/>
        <v>30779.279999999999</v>
      </c>
      <c r="V7" s="117">
        <f t="shared" si="0"/>
        <v>28946.93</v>
      </c>
      <c r="W7" s="117">
        <f t="shared" si="0"/>
        <v>15684.78</v>
      </c>
      <c r="X7" s="117">
        <f t="shared" si="0"/>
        <v>9288.4800000000014</v>
      </c>
      <c r="Y7" s="117">
        <f t="shared" si="0"/>
        <v>122.36999999999999</v>
      </c>
      <c r="Z7" s="117">
        <f t="shared" si="0"/>
        <v>122.36999999999999</v>
      </c>
      <c r="AA7" s="117">
        <f t="shared" si="0"/>
        <v>122.36999999999999</v>
      </c>
      <c r="AB7" s="141">
        <f t="shared" si="0"/>
        <v>50.52</v>
      </c>
    </row>
    <row r="8" spans="1:28">
      <c r="A8" s="220"/>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J8" si="2">I11+I15+I19+I23+I27+I31+I35+I39+I43+I47+I49+I51+I55+I59+I63+I67+I71+I75+I79+I83</f>
        <v>11682.149999999998</v>
      </c>
      <c r="J8" s="1">
        <f t="shared" si="2"/>
        <v>11657.699999999999</v>
      </c>
      <c r="K8" s="1">
        <f>K11+K15+K19+K23+K27+K31+K35+K39+K43+K47+K49+K51+K55+K59+K63+K67+K71+K75+K79+K83+K87</f>
        <v>23292.179999999997</v>
      </c>
      <c r="L8" s="1">
        <f t="shared" ref="L8:AA8" si="3">L11+L15+L19+L23+L27+L31+L35+L39+L43+L47+L49+L51+L55+L59+L63+L67+L71+L75+L79+L83+L87</f>
        <v>28155.019999999997</v>
      </c>
      <c r="M8" s="1">
        <f t="shared" si="3"/>
        <v>36570.39</v>
      </c>
      <c r="N8" s="1">
        <f t="shared" si="3"/>
        <v>35370.39</v>
      </c>
      <c r="O8" s="1">
        <f t="shared" si="3"/>
        <v>28170.39</v>
      </c>
      <c r="P8" s="1">
        <f t="shared" si="3"/>
        <v>27795.39</v>
      </c>
      <c r="Q8" s="1">
        <f t="shared" si="3"/>
        <v>26670.39</v>
      </c>
      <c r="R8" s="1">
        <f t="shared" si="3"/>
        <v>26670.39</v>
      </c>
      <c r="S8" s="1">
        <f t="shared" si="3"/>
        <v>26670.39</v>
      </c>
      <c r="T8" s="1">
        <f t="shared" si="3"/>
        <v>26670.39</v>
      </c>
      <c r="U8" s="1">
        <f t="shared" si="3"/>
        <v>26670.39</v>
      </c>
      <c r="V8" s="1">
        <f t="shared" si="3"/>
        <v>26670.39</v>
      </c>
      <c r="W8" s="1">
        <f t="shared" si="3"/>
        <v>14976.17</v>
      </c>
      <c r="X8" s="1">
        <f t="shared" si="3"/>
        <v>9149.5500000000011</v>
      </c>
      <c r="Y8" s="1">
        <f t="shared" si="3"/>
        <v>91.32</v>
      </c>
      <c r="Z8" s="1">
        <f t="shared" si="3"/>
        <v>91.32</v>
      </c>
      <c r="AA8" s="1">
        <f t="shared" si="3"/>
        <v>91.32</v>
      </c>
      <c r="AB8" s="1">
        <f t="shared" ref="AB8" si="4">AB11+AB15+AB19+AB23+AB27+AB31+AB35+AB39+AB43+AB47+AB49+AB51+AB55+AB59+AB63+AB67+AB71+AB75</f>
        <v>0</v>
      </c>
    </row>
    <row r="9" spans="1:28">
      <c r="A9" s="220"/>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5">G12+G16+G20+G24+G28+G32+G36+G40+G44+G52+G56+G60+G64+G68+G72+G76+G80</f>
        <v>21131.45</v>
      </c>
      <c r="H9" s="1">
        <f>H12+H16+H20+H24+H28+H32+H36+H40+H44+H52+H56+H60+H64+H68+H72+H76+H80+H84</f>
        <v>16359.869999999999</v>
      </c>
      <c r="I9" s="1">
        <f t="shared" ref="I9:J9" si="6">I12+I16+I20+I24+I28+I32+I36+I40+I44+I52+I56+I60+I64+I68+I72+I76+I80+I84</f>
        <v>9422.1</v>
      </c>
      <c r="J9" s="1">
        <f t="shared" si="6"/>
        <v>15357.16</v>
      </c>
      <c r="K9" s="1">
        <f>K12+K16+K20+K24+K28+K32+K36+K40+K44+K52+K56+K60+K64+K68+K72+K76+K80+K84+K88</f>
        <v>24970.43</v>
      </c>
      <c r="L9" s="1">
        <f t="shared" ref="L9:AA9" si="7">L12+L16+L20+L24+L28+L32+L36+L40+L44+L52+L56+L60+L64+L68+L72+L76+L80+L84+L88</f>
        <v>23374.19</v>
      </c>
      <c r="M9" s="1">
        <f t="shared" si="7"/>
        <v>21531.89</v>
      </c>
      <c r="N9" s="1">
        <f t="shared" si="7"/>
        <v>18344.25</v>
      </c>
      <c r="O9" s="1">
        <f t="shared" si="7"/>
        <v>15156.599999999999</v>
      </c>
      <c r="P9" s="1">
        <f t="shared" si="7"/>
        <v>13273.269999999999</v>
      </c>
      <c r="Q9" s="1">
        <f t="shared" si="7"/>
        <v>11338.210000000001</v>
      </c>
      <c r="R9" s="1">
        <f t="shared" si="7"/>
        <v>9543.39</v>
      </c>
      <c r="S9" s="1">
        <f t="shared" si="7"/>
        <v>7727.13</v>
      </c>
      <c r="T9" s="1">
        <f t="shared" si="7"/>
        <v>5924.52</v>
      </c>
      <c r="U9" s="1">
        <f t="shared" si="7"/>
        <v>4108.8899999999994</v>
      </c>
      <c r="V9" s="1">
        <f t="shared" si="7"/>
        <v>2276.54</v>
      </c>
      <c r="W9" s="1">
        <f t="shared" si="7"/>
        <v>708.61</v>
      </c>
      <c r="X9" s="1">
        <f t="shared" si="7"/>
        <v>138.93</v>
      </c>
      <c r="Y9" s="1">
        <f t="shared" si="7"/>
        <v>31.05</v>
      </c>
      <c r="Z9" s="1">
        <f t="shared" si="7"/>
        <v>31.05</v>
      </c>
      <c r="AA9" s="1">
        <f t="shared" si="7"/>
        <v>31.05</v>
      </c>
      <c r="AB9" s="1">
        <f t="shared" ref="AB9" si="8">AB12+AB16+AB20+AB24+AB28+AB32+AB36+AB40+AB44+AB52+AB56+AB60+AB64+AB68+AB72+AB76</f>
        <v>50.52</v>
      </c>
    </row>
    <row r="10" spans="1:28">
      <c r="A10" s="220"/>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9">G13+G17+G21+G25+G29+G33+G41+G45+G53+G61+G65+G69+G73+G77+G57+G37+G81</f>
        <v>648.88249852872491</v>
      </c>
      <c r="H10" s="1">
        <f>H13+H17+H21+H25+H29+H33+H41+H45+H53+H61+H65+H69+H73+H77+H57+H37+H81+H85</f>
        <v>781</v>
      </c>
      <c r="I10" s="1">
        <f t="shared" ref="I10:J10" si="10">I13+I17+I21+I25+I29+I33+I41+I45+I53+I61+I65+I69+I73+I77+I57+I37+I81+I85</f>
        <v>1314.3400000000001</v>
      </c>
      <c r="J10" s="1">
        <f t="shared" si="10"/>
        <v>547.96</v>
      </c>
      <c r="K10" s="1">
        <f>K13+K17+K21+K25+K29+K33+K41+K45+K53+K61+K65+K69+K73+K77+K57+K37+K81+K85+K89</f>
        <v>1602.6</v>
      </c>
      <c r="L10" s="1">
        <f t="shared" ref="L10:AB10" si="11">L13+L17+L21+L25+L29+L33+L41+L45+L53+L61+L65+L69+L73+L77+L57+L37+L81+L85+L89</f>
        <v>615</v>
      </c>
      <c r="M10" s="1">
        <f t="shared" si="11"/>
        <v>615</v>
      </c>
      <c r="N10" s="1">
        <f t="shared" si="11"/>
        <v>615</v>
      </c>
      <c r="O10" s="1">
        <f t="shared" si="11"/>
        <v>0</v>
      </c>
      <c r="P10" s="1">
        <f t="shared" si="11"/>
        <v>0</v>
      </c>
      <c r="Q10" s="1">
        <f t="shared" si="11"/>
        <v>0</v>
      </c>
      <c r="R10" s="1">
        <f t="shared" si="11"/>
        <v>0</v>
      </c>
      <c r="S10" s="1">
        <f t="shared" si="11"/>
        <v>0</v>
      </c>
      <c r="T10" s="1">
        <f t="shared" si="11"/>
        <v>0</v>
      </c>
      <c r="U10" s="1">
        <f t="shared" si="11"/>
        <v>0</v>
      </c>
      <c r="V10" s="1">
        <f t="shared" si="11"/>
        <v>0</v>
      </c>
      <c r="W10" s="1">
        <f t="shared" si="11"/>
        <v>0</v>
      </c>
      <c r="X10" s="1">
        <f t="shared" si="11"/>
        <v>0</v>
      </c>
      <c r="Y10" s="1">
        <f t="shared" si="11"/>
        <v>0</v>
      </c>
      <c r="Z10" s="1">
        <f t="shared" si="11"/>
        <v>0</v>
      </c>
      <c r="AA10" s="1">
        <f t="shared" si="11"/>
        <v>0</v>
      </c>
      <c r="AB10" s="1">
        <f t="shared" si="11"/>
        <v>0</v>
      </c>
    </row>
    <row r="11" spans="1:28" s="4" customFormat="1" ht="22.5" hidden="1">
      <c r="A11" s="220"/>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20"/>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20"/>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20"/>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20"/>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20"/>
      <c r="B16" s="62" t="s">
        <v>36</v>
      </c>
      <c r="C16" s="1">
        <v>270</v>
      </c>
      <c r="D16" s="1">
        <v>348</v>
      </c>
      <c r="E16" s="1">
        <v>120</v>
      </c>
      <c r="F16" s="1">
        <v>442</v>
      </c>
      <c r="G16" s="1">
        <v>460</v>
      </c>
      <c r="H16" s="1">
        <v>297</v>
      </c>
      <c r="I16" s="1">
        <v>194</v>
      </c>
      <c r="J16" s="1">
        <v>351</v>
      </c>
      <c r="K16" s="1">
        <v>426</v>
      </c>
      <c r="L16" s="1">
        <v>500</v>
      </c>
      <c r="M16" s="1">
        <v>500</v>
      </c>
      <c r="N16" s="1">
        <v>250</v>
      </c>
      <c r="O16" s="1"/>
      <c r="P16" s="1"/>
      <c r="Q16" s="1"/>
      <c r="R16" s="1"/>
      <c r="S16" s="1"/>
      <c r="T16" s="1"/>
      <c r="U16" s="1"/>
      <c r="V16" s="1"/>
      <c r="W16" s="1"/>
      <c r="X16" s="1"/>
      <c r="Y16" s="1"/>
      <c r="Z16" s="1"/>
      <c r="AA16" s="1"/>
      <c r="AB16" s="1"/>
    </row>
    <row r="17" spans="1:28" s="4" customFormat="1">
      <c r="A17" s="220"/>
      <c r="B17" s="62" t="s">
        <v>37</v>
      </c>
      <c r="C17" s="1">
        <v>18.95</v>
      </c>
      <c r="D17" s="1">
        <v>130</v>
      </c>
      <c r="E17" s="1">
        <v>50</v>
      </c>
      <c r="F17" s="1">
        <v>50</v>
      </c>
      <c r="G17" s="1">
        <f>11.958+97.89-1.4</f>
        <v>108.44799999999999</v>
      </c>
      <c r="H17" s="1">
        <v>33.75</v>
      </c>
      <c r="I17" s="1">
        <v>184.53</v>
      </c>
      <c r="J17" s="1">
        <v>5.87</v>
      </c>
      <c r="K17" s="1">
        <f>64.17+45.19+52.16</f>
        <v>161.51999999999998</v>
      </c>
      <c r="L17" s="1">
        <v>15</v>
      </c>
      <c r="M17" s="1">
        <v>15</v>
      </c>
      <c r="N17" s="1">
        <v>15</v>
      </c>
      <c r="O17" s="1"/>
      <c r="P17" s="1"/>
      <c r="Q17" s="1"/>
      <c r="R17" s="1"/>
      <c r="S17" s="1"/>
      <c r="T17" s="1"/>
      <c r="U17" s="1"/>
      <c r="V17" s="1"/>
      <c r="W17" s="1"/>
      <c r="X17" s="1"/>
      <c r="Y17" s="1"/>
      <c r="Z17" s="1"/>
      <c r="AA17" s="1"/>
      <c r="AB17" s="1"/>
    </row>
    <row r="18" spans="1:28" s="5" customFormat="1">
      <c r="A18" s="220"/>
      <c r="B18" s="61" t="s">
        <v>25</v>
      </c>
      <c r="C18" s="95">
        <f>C15+C16+C17</f>
        <v>1968.95</v>
      </c>
      <c r="D18" s="95">
        <v>1860.9719999999998</v>
      </c>
      <c r="E18" s="95">
        <v>1830.6359999999997</v>
      </c>
      <c r="F18" s="95">
        <f>F15+F16+F17</f>
        <v>2172</v>
      </c>
      <c r="G18" s="95">
        <f t="shared" ref="G18:N18" si="12">G15+G16+G17</f>
        <v>2248.4479999999999</v>
      </c>
      <c r="H18" s="95">
        <f t="shared" si="12"/>
        <v>2010.7499999999998</v>
      </c>
      <c r="I18" s="95">
        <f t="shared" si="12"/>
        <v>2058.5299999999997</v>
      </c>
      <c r="J18" s="95">
        <f t="shared" si="12"/>
        <v>2036.8699999999997</v>
      </c>
      <c r="K18" s="95">
        <f t="shared" si="12"/>
        <v>2267.52</v>
      </c>
      <c r="L18" s="95">
        <f t="shared" si="12"/>
        <v>2195</v>
      </c>
      <c r="M18" s="95">
        <f t="shared" si="12"/>
        <v>2195</v>
      </c>
      <c r="N18" s="95">
        <f t="shared" si="12"/>
        <v>1705</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20"/>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20"/>
      <c r="B20" s="62" t="s">
        <v>39</v>
      </c>
      <c r="C20" s="1">
        <v>270</v>
      </c>
      <c r="D20" s="1">
        <v>348</v>
      </c>
      <c r="E20" s="1">
        <v>120</v>
      </c>
      <c r="F20" s="1">
        <v>442</v>
      </c>
      <c r="G20" s="1">
        <v>460</v>
      </c>
      <c r="H20" s="1">
        <v>297</v>
      </c>
      <c r="I20" s="1">
        <v>194</v>
      </c>
      <c r="J20" s="1">
        <v>351</v>
      </c>
      <c r="K20" s="1">
        <v>426</v>
      </c>
      <c r="L20" s="1">
        <v>500</v>
      </c>
      <c r="M20" s="1">
        <v>500</v>
      </c>
      <c r="N20" s="1">
        <v>250</v>
      </c>
      <c r="O20" s="1"/>
      <c r="P20" s="1"/>
      <c r="Q20" s="1"/>
      <c r="R20" s="1"/>
      <c r="S20" s="1"/>
      <c r="T20" s="1"/>
      <c r="U20" s="1"/>
      <c r="V20" s="1"/>
      <c r="W20" s="8"/>
      <c r="X20" s="8"/>
      <c r="Y20" s="8"/>
      <c r="Z20" s="8"/>
      <c r="AA20" s="8"/>
      <c r="AB20" s="8"/>
    </row>
    <row r="21" spans="1:28" s="4" customFormat="1">
      <c r="A21" s="220"/>
      <c r="B21" s="62" t="s">
        <v>40</v>
      </c>
      <c r="C21" s="1">
        <v>18.95</v>
      </c>
      <c r="D21" s="1">
        <v>130</v>
      </c>
      <c r="E21" s="1">
        <v>50</v>
      </c>
      <c r="F21" s="1">
        <v>50</v>
      </c>
      <c r="G21" s="1">
        <f>11.958+97.89-1.4</f>
        <v>108.44799999999999</v>
      </c>
      <c r="H21" s="1">
        <v>33.75</v>
      </c>
      <c r="I21" s="1">
        <v>184.53</v>
      </c>
      <c r="J21" s="1">
        <v>5.87</v>
      </c>
      <c r="K21" s="1">
        <f>64.17+45.19+52.16</f>
        <v>161.51999999999998</v>
      </c>
      <c r="L21" s="1">
        <v>150</v>
      </c>
      <c r="M21" s="1">
        <v>150</v>
      </c>
      <c r="N21" s="1">
        <v>150</v>
      </c>
      <c r="O21" s="1"/>
      <c r="P21" s="1"/>
      <c r="Q21" s="1"/>
      <c r="R21" s="1"/>
      <c r="S21" s="1"/>
      <c r="T21" s="1"/>
      <c r="U21" s="1"/>
      <c r="V21" s="1"/>
      <c r="W21" s="8"/>
      <c r="X21" s="8"/>
      <c r="Y21" s="8"/>
      <c r="Z21" s="8"/>
      <c r="AA21" s="8"/>
      <c r="AB21" s="8"/>
    </row>
    <row r="22" spans="1:28" s="5" customFormat="1">
      <c r="A22" s="220"/>
      <c r="B22" s="61" t="s">
        <v>26</v>
      </c>
      <c r="C22" s="95">
        <f>C19+C20+C21</f>
        <v>1968.95</v>
      </c>
      <c r="D22" s="95">
        <v>1860.9719999999998</v>
      </c>
      <c r="E22" s="95">
        <v>1830.6359999999997</v>
      </c>
      <c r="F22" s="95">
        <f>F19+F20+F21</f>
        <v>2172</v>
      </c>
      <c r="G22" s="95">
        <f t="shared" ref="G22:N22" si="13">G19+G20+G21</f>
        <v>2248.4479999999999</v>
      </c>
      <c r="H22" s="95">
        <f t="shared" si="13"/>
        <v>2010.7499999999998</v>
      </c>
      <c r="I22" s="95">
        <f t="shared" si="13"/>
        <v>2058.5299999999997</v>
      </c>
      <c r="J22" s="95">
        <f t="shared" si="13"/>
        <v>2036.8699999999997</v>
      </c>
      <c r="K22" s="95">
        <f t="shared" si="13"/>
        <v>2267.52</v>
      </c>
      <c r="L22" s="95">
        <f t="shared" si="13"/>
        <v>2330</v>
      </c>
      <c r="M22" s="95">
        <f t="shared" si="13"/>
        <v>2330</v>
      </c>
      <c r="N22" s="95">
        <f t="shared" si="13"/>
        <v>1840</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20"/>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20"/>
      <c r="B24" s="93" t="s">
        <v>42</v>
      </c>
      <c r="C24" s="1">
        <v>270</v>
      </c>
      <c r="D24" s="1">
        <v>348</v>
      </c>
      <c r="E24" s="1">
        <v>120</v>
      </c>
      <c r="F24" s="1">
        <v>442</v>
      </c>
      <c r="G24" s="1">
        <v>460</v>
      </c>
      <c r="H24" s="1">
        <v>297</v>
      </c>
      <c r="I24" s="1">
        <v>194</v>
      </c>
      <c r="J24" s="1">
        <v>351</v>
      </c>
      <c r="K24" s="1">
        <v>426</v>
      </c>
      <c r="L24" s="1">
        <v>500</v>
      </c>
      <c r="M24" s="1">
        <v>500</v>
      </c>
      <c r="N24" s="1">
        <v>250</v>
      </c>
      <c r="O24" s="1"/>
      <c r="P24" s="1"/>
      <c r="Q24" s="8"/>
      <c r="R24" s="8"/>
      <c r="S24" s="8"/>
      <c r="T24" s="8"/>
      <c r="U24" s="8"/>
      <c r="V24" s="8"/>
      <c r="W24" s="8"/>
      <c r="X24" s="8"/>
      <c r="Y24" s="8"/>
      <c r="Z24" s="8"/>
      <c r="AA24" s="8"/>
      <c r="AB24" s="8"/>
    </row>
    <row r="25" spans="1:28" s="4" customFormat="1">
      <c r="A25" s="220"/>
      <c r="B25" s="62" t="s">
        <v>43</v>
      </c>
      <c r="C25" s="1">
        <v>18.95</v>
      </c>
      <c r="D25" s="1">
        <v>130</v>
      </c>
      <c r="E25" s="1">
        <v>50</v>
      </c>
      <c r="F25" s="1">
        <v>50</v>
      </c>
      <c r="G25" s="1">
        <f>11.958+97.89-1.4</f>
        <v>108.44799999999999</v>
      </c>
      <c r="H25" s="1">
        <v>33.75</v>
      </c>
      <c r="I25" s="1">
        <v>184.53</v>
      </c>
      <c r="J25" s="1">
        <v>5.87</v>
      </c>
      <c r="K25" s="1">
        <f>64.17+45.19+52.16</f>
        <v>161.51999999999998</v>
      </c>
      <c r="L25" s="1">
        <v>150</v>
      </c>
      <c r="M25" s="1">
        <v>150</v>
      </c>
      <c r="N25" s="1">
        <v>150</v>
      </c>
      <c r="O25" s="1"/>
      <c r="P25" s="1"/>
      <c r="Q25" s="8"/>
      <c r="R25" s="8"/>
      <c r="S25" s="8"/>
      <c r="T25" s="8"/>
      <c r="U25" s="8"/>
      <c r="V25" s="8"/>
      <c r="W25" s="8"/>
      <c r="X25" s="8"/>
      <c r="Y25" s="8"/>
      <c r="Z25" s="8"/>
      <c r="AA25" s="8"/>
      <c r="AB25" s="8"/>
    </row>
    <row r="26" spans="1:28">
      <c r="A26" s="220"/>
      <c r="B26" s="61" t="s">
        <v>27</v>
      </c>
      <c r="C26" s="95">
        <f>C23+C24+C25</f>
        <v>1968.95</v>
      </c>
      <c r="D26" s="95">
        <v>1860.9719999999998</v>
      </c>
      <c r="E26" s="95">
        <v>1830.6359999999997</v>
      </c>
      <c r="F26" s="95">
        <f>F23+F24+F25</f>
        <v>2172</v>
      </c>
      <c r="G26" s="95">
        <f t="shared" ref="G26:N26" si="14">G23+G24+G25</f>
        <v>2248.4479999999999</v>
      </c>
      <c r="H26" s="95">
        <f t="shared" si="14"/>
        <v>2010.7499999999998</v>
      </c>
      <c r="I26" s="95">
        <f t="shared" si="14"/>
        <v>2058.5299999999997</v>
      </c>
      <c r="J26" s="95">
        <f t="shared" si="14"/>
        <v>2036.8699999999997</v>
      </c>
      <c r="K26" s="95">
        <f t="shared" si="14"/>
        <v>2267.52</v>
      </c>
      <c r="L26" s="95">
        <f t="shared" si="14"/>
        <v>2330</v>
      </c>
      <c r="M26" s="95">
        <f t="shared" si="14"/>
        <v>2330</v>
      </c>
      <c r="N26" s="95">
        <f t="shared" si="14"/>
        <v>1840</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20"/>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20"/>
      <c r="B28" s="62" t="s">
        <v>87</v>
      </c>
      <c r="C28" s="1">
        <v>270</v>
      </c>
      <c r="D28" s="1">
        <v>348</v>
      </c>
      <c r="E28" s="1">
        <v>120</v>
      </c>
      <c r="F28" s="1">
        <v>442</v>
      </c>
      <c r="G28" s="1">
        <v>460</v>
      </c>
      <c r="H28" s="1">
        <v>297</v>
      </c>
      <c r="I28" s="1">
        <v>194</v>
      </c>
      <c r="J28" s="1">
        <v>351</v>
      </c>
      <c r="K28" s="1">
        <v>426</v>
      </c>
      <c r="L28" s="1">
        <v>500</v>
      </c>
      <c r="M28" s="1">
        <v>500</v>
      </c>
      <c r="N28" s="1">
        <v>250</v>
      </c>
      <c r="O28" s="1"/>
      <c r="P28" s="1"/>
      <c r="Q28" s="8"/>
      <c r="R28" s="8"/>
      <c r="S28" s="8"/>
      <c r="T28" s="8"/>
      <c r="U28" s="8"/>
      <c r="V28" s="8"/>
      <c r="W28" s="8"/>
      <c r="X28" s="8"/>
      <c r="Y28" s="8"/>
      <c r="Z28" s="8"/>
      <c r="AA28" s="8"/>
      <c r="AB28" s="8"/>
    </row>
    <row r="29" spans="1:28" s="4" customFormat="1">
      <c r="A29" s="220"/>
      <c r="B29" s="62" t="s">
        <v>44</v>
      </c>
      <c r="C29" s="1">
        <v>18.95</v>
      </c>
      <c r="D29" s="1">
        <v>130</v>
      </c>
      <c r="E29" s="1">
        <v>50</v>
      </c>
      <c r="F29" s="1">
        <v>50</v>
      </c>
      <c r="G29" s="1">
        <f>11.538+97.89-1.4</f>
        <v>108.02799999999999</v>
      </c>
      <c r="H29" s="1">
        <v>33.75</v>
      </c>
      <c r="I29" s="1">
        <v>184.53</v>
      </c>
      <c r="J29" s="1">
        <v>5.87</v>
      </c>
      <c r="K29" s="1">
        <f>64.17+45.2+52.16</f>
        <v>161.53</v>
      </c>
      <c r="L29" s="1">
        <v>150</v>
      </c>
      <c r="M29" s="1">
        <v>150</v>
      </c>
      <c r="N29" s="1">
        <v>150</v>
      </c>
      <c r="O29" s="1"/>
      <c r="P29" s="1"/>
      <c r="Q29" s="8"/>
      <c r="R29" s="8"/>
      <c r="S29" s="8"/>
      <c r="T29" s="8"/>
      <c r="U29" s="8"/>
      <c r="V29" s="8"/>
      <c r="W29" s="8"/>
      <c r="X29" s="8"/>
      <c r="Y29" s="8"/>
      <c r="Z29" s="8"/>
      <c r="AA29" s="8"/>
      <c r="AB29" s="8"/>
    </row>
    <row r="30" spans="1:28" s="4" customFormat="1">
      <c r="A30" s="220"/>
      <c r="B30" s="61" t="s">
        <v>28</v>
      </c>
      <c r="C30" s="95">
        <f>C27+C28+C29</f>
        <v>1968.95</v>
      </c>
      <c r="D30" s="95">
        <v>1860.5519999999997</v>
      </c>
      <c r="E30" s="95">
        <v>1830.2159999999999</v>
      </c>
      <c r="F30" s="95">
        <f>F27+F28+F29</f>
        <v>2172</v>
      </c>
      <c r="G30" s="95">
        <f t="shared" ref="G30:N30" si="15">G27+G28+G29</f>
        <v>2248.0279999999998</v>
      </c>
      <c r="H30" s="95">
        <f t="shared" si="15"/>
        <v>2010.7499999999998</v>
      </c>
      <c r="I30" s="95">
        <f t="shared" si="15"/>
        <v>2058.5299999999997</v>
      </c>
      <c r="J30" s="95">
        <f t="shared" si="15"/>
        <v>2036.8699999999997</v>
      </c>
      <c r="K30" s="95">
        <f t="shared" si="15"/>
        <v>2267.5300000000002</v>
      </c>
      <c r="L30" s="95">
        <f t="shared" si="15"/>
        <v>2330</v>
      </c>
      <c r="M30" s="95">
        <f t="shared" si="15"/>
        <v>2330</v>
      </c>
      <c r="N30" s="95">
        <f t="shared" si="15"/>
        <v>1840</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20"/>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20"/>
      <c r="B32" s="93" t="s">
        <v>89</v>
      </c>
      <c r="C32" s="1">
        <v>270</v>
      </c>
      <c r="D32" s="1">
        <v>348</v>
      </c>
      <c r="E32" s="1">
        <v>120</v>
      </c>
      <c r="F32" s="1">
        <v>442</v>
      </c>
      <c r="G32" s="1">
        <v>460</v>
      </c>
      <c r="H32" s="1">
        <v>297</v>
      </c>
      <c r="I32" s="1">
        <v>194</v>
      </c>
      <c r="J32" s="1">
        <v>351</v>
      </c>
      <c r="K32" s="1">
        <v>426</v>
      </c>
      <c r="L32" s="1">
        <v>500</v>
      </c>
      <c r="M32" s="1">
        <v>500</v>
      </c>
      <c r="N32" s="1">
        <v>250</v>
      </c>
      <c r="O32" s="1"/>
      <c r="P32" s="8"/>
      <c r="Q32" s="8"/>
      <c r="R32" s="8"/>
      <c r="S32" s="8"/>
      <c r="T32" s="8"/>
      <c r="U32" s="8"/>
      <c r="V32" s="8"/>
      <c r="W32" s="8"/>
      <c r="X32" s="8"/>
      <c r="Y32" s="8"/>
      <c r="Z32" s="8"/>
      <c r="AA32" s="8"/>
      <c r="AB32" s="8"/>
    </row>
    <row r="33" spans="1:28" s="4" customFormat="1">
      <c r="A33" s="220"/>
      <c r="B33" s="62" t="s">
        <v>45</v>
      </c>
      <c r="C33" s="1">
        <v>18.96</v>
      </c>
      <c r="D33" s="1">
        <v>130</v>
      </c>
      <c r="E33" s="1">
        <v>50</v>
      </c>
      <c r="F33" s="1">
        <v>50</v>
      </c>
      <c r="G33" s="1">
        <f>15.538+97.89-1.4</f>
        <v>112.02799999999999</v>
      </c>
      <c r="H33" s="1">
        <v>33.74</v>
      </c>
      <c r="I33" s="1">
        <v>188.99</v>
      </c>
      <c r="J33" s="1">
        <v>8.9700000000000006</v>
      </c>
      <c r="K33" s="1">
        <f>64.24+45.2+52.16</f>
        <v>161.6</v>
      </c>
      <c r="L33" s="1">
        <v>150</v>
      </c>
      <c r="M33" s="1">
        <v>150</v>
      </c>
      <c r="N33" s="1">
        <v>150</v>
      </c>
      <c r="O33" s="1"/>
      <c r="P33" s="8"/>
      <c r="Q33" s="8"/>
      <c r="R33" s="8"/>
      <c r="S33" s="8"/>
      <c r="T33" s="8"/>
      <c r="U33" s="8"/>
      <c r="V33" s="8"/>
      <c r="W33" s="8"/>
      <c r="X33" s="8"/>
      <c r="Y33" s="8"/>
      <c r="Z33" s="8"/>
      <c r="AA33" s="8"/>
      <c r="AB33" s="8"/>
    </row>
    <row r="34" spans="1:28" s="4" customFormat="1">
      <c r="A34" s="220"/>
      <c r="B34" s="61" t="s">
        <v>29</v>
      </c>
      <c r="C34" s="95">
        <f>C31+C32+C33</f>
        <v>1968.96</v>
      </c>
      <c r="D34" s="95">
        <v>1864.5519999999997</v>
      </c>
      <c r="E34" s="95">
        <v>1834.2159999999999</v>
      </c>
      <c r="F34" s="95">
        <f>F31+F32+F33</f>
        <v>2172</v>
      </c>
      <c r="G34" s="95">
        <f t="shared" ref="G34:N34" si="16">G31+G32+G33</f>
        <v>2252.0279999999998</v>
      </c>
      <c r="H34" s="95">
        <f t="shared" si="16"/>
        <v>2010.7399999999998</v>
      </c>
      <c r="I34" s="95">
        <f t="shared" si="16"/>
        <v>2062.9899999999998</v>
      </c>
      <c r="J34" s="95">
        <f t="shared" si="16"/>
        <v>2039.9699999999998</v>
      </c>
      <c r="K34" s="95">
        <f t="shared" si="16"/>
        <v>2267.6</v>
      </c>
      <c r="L34" s="95">
        <f t="shared" si="16"/>
        <v>2330</v>
      </c>
      <c r="M34" s="95">
        <f t="shared" si="16"/>
        <v>2330</v>
      </c>
      <c r="N34" s="95">
        <f t="shared" si="16"/>
        <v>1840</v>
      </c>
      <c r="O34" s="95"/>
      <c r="P34" s="95"/>
      <c r="Q34" s="95"/>
      <c r="R34" s="95"/>
      <c r="S34" s="95"/>
      <c r="T34" s="95"/>
      <c r="U34" s="95"/>
      <c r="V34" s="95"/>
      <c r="W34" s="95"/>
      <c r="X34" s="95"/>
      <c r="Y34" s="95"/>
      <c r="Z34" s="95"/>
      <c r="AA34" s="95"/>
      <c r="AB34" s="8">
        <v>0</v>
      </c>
    </row>
    <row r="35" spans="1:28" s="4" customFormat="1" ht="13.5" customHeight="1">
      <c r="A35" s="220"/>
      <c r="B35" s="62" t="s">
        <v>46</v>
      </c>
      <c r="C35" s="8">
        <v>0</v>
      </c>
      <c r="D35" s="8">
        <v>2700</v>
      </c>
      <c r="E35" s="8">
        <v>0</v>
      </c>
      <c r="F35" s="8">
        <v>0</v>
      </c>
      <c r="G35" s="8">
        <v>0</v>
      </c>
      <c r="H35" s="8">
        <v>89.17</v>
      </c>
      <c r="I35" s="8">
        <v>110.15</v>
      </c>
      <c r="J35" s="8">
        <v>86.28</v>
      </c>
      <c r="K35" s="8">
        <v>100.97</v>
      </c>
      <c r="L35" s="8">
        <v>91.32</v>
      </c>
      <c r="M35" s="8">
        <v>91.32</v>
      </c>
      <c r="N35" s="8">
        <v>91.32</v>
      </c>
      <c r="O35" s="8">
        <v>91.32</v>
      </c>
      <c r="P35" s="8">
        <v>91.32</v>
      </c>
      <c r="Q35" s="8">
        <v>91.32</v>
      </c>
      <c r="R35" s="8">
        <v>91.32</v>
      </c>
      <c r="S35" s="8">
        <v>91.32</v>
      </c>
      <c r="T35" s="8">
        <v>91.32</v>
      </c>
      <c r="U35" s="8">
        <v>91.32</v>
      </c>
      <c r="V35" s="8">
        <v>91.32</v>
      </c>
      <c r="W35" s="8">
        <v>91.32</v>
      </c>
      <c r="X35" s="8">
        <v>91.32</v>
      </c>
      <c r="Y35" s="8">
        <v>91.32</v>
      </c>
      <c r="Z35" s="8">
        <v>91.32</v>
      </c>
      <c r="AA35" s="8">
        <v>91.32</v>
      </c>
      <c r="AB35" s="8">
        <v>0</v>
      </c>
    </row>
    <row r="36" spans="1:28" s="4" customFormat="1">
      <c r="A36" s="220"/>
      <c r="B36" s="62" t="s">
        <v>47</v>
      </c>
      <c r="C36" s="8">
        <v>56</v>
      </c>
      <c r="D36" s="8">
        <v>84</v>
      </c>
      <c r="E36" s="8">
        <v>50</v>
      </c>
      <c r="F36" s="8">
        <v>70.52</v>
      </c>
      <c r="G36" s="8">
        <v>70.52</v>
      </c>
      <c r="H36" s="8">
        <v>37.46</v>
      </c>
      <c r="I36" s="8">
        <v>42.96</v>
      </c>
      <c r="J36" s="8">
        <v>30.63</v>
      </c>
      <c r="K36" s="8">
        <v>38.369999999999997</v>
      </c>
      <c r="L36" s="8">
        <v>31.05</v>
      </c>
      <c r="M36" s="8">
        <v>31.05</v>
      </c>
      <c r="N36" s="8">
        <v>31.05</v>
      </c>
      <c r="O36" s="8">
        <v>31.05</v>
      </c>
      <c r="P36" s="8">
        <v>31.05</v>
      </c>
      <c r="Q36" s="8">
        <v>31.05</v>
      </c>
      <c r="R36" s="8">
        <v>31.05</v>
      </c>
      <c r="S36" s="8">
        <v>31.05</v>
      </c>
      <c r="T36" s="8">
        <v>31.05</v>
      </c>
      <c r="U36" s="8">
        <v>31.05</v>
      </c>
      <c r="V36" s="8">
        <v>31.05</v>
      </c>
      <c r="W36" s="8">
        <v>31.05</v>
      </c>
      <c r="X36" s="8">
        <v>31.05</v>
      </c>
      <c r="Y36" s="8">
        <v>31.05</v>
      </c>
      <c r="Z36" s="8">
        <v>31.05</v>
      </c>
      <c r="AA36" s="8">
        <v>31.05</v>
      </c>
      <c r="AB36" s="8">
        <v>50.52</v>
      </c>
    </row>
    <row r="37" spans="1:28" s="4" customFormat="1">
      <c r="A37" s="220"/>
      <c r="B37" s="62" t="s">
        <v>121</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20"/>
      <c r="B38" s="61" t="s">
        <v>30</v>
      </c>
      <c r="C38" s="95">
        <f>C35+C36+C37</f>
        <v>101.88</v>
      </c>
      <c r="D38" s="95">
        <v>305.57248675852497</v>
      </c>
      <c r="E38" s="95">
        <v>305.57248675852497</v>
      </c>
      <c r="F38" s="95">
        <f>F35+F36+F37</f>
        <v>104.472498528725</v>
      </c>
      <c r="G38" s="95">
        <f t="shared" ref="G38:O38" si="17">G35+G36+G37</f>
        <v>104.472498528725</v>
      </c>
      <c r="H38" s="95">
        <f t="shared" si="17"/>
        <v>126.63</v>
      </c>
      <c r="I38" s="95">
        <f t="shared" si="17"/>
        <v>153.11000000000001</v>
      </c>
      <c r="J38" s="95">
        <f t="shared" si="17"/>
        <v>116.91</v>
      </c>
      <c r="K38" s="95">
        <f t="shared" si="17"/>
        <v>139.34</v>
      </c>
      <c r="L38" s="95">
        <f t="shared" si="17"/>
        <v>122.36999999999999</v>
      </c>
      <c r="M38" s="95">
        <f t="shared" si="17"/>
        <v>122.36999999999999</v>
      </c>
      <c r="N38" s="95">
        <f t="shared" si="17"/>
        <v>122.36999999999999</v>
      </c>
      <c r="O38" s="95">
        <f t="shared" si="17"/>
        <v>122.36999999999999</v>
      </c>
      <c r="P38" s="95">
        <f t="shared" ref="P38" si="18">P35+P36+P37</f>
        <v>122.36999999999999</v>
      </c>
      <c r="Q38" s="95">
        <f t="shared" ref="Q38" si="19">Q35+Q36+Q37</f>
        <v>122.36999999999999</v>
      </c>
      <c r="R38" s="95">
        <f t="shared" ref="R38" si="20">R35+R36+R37</f>
        <v>122.36999999999999</v>
      </c>
      <c r="S38" s="95">
        <f t="shared" ref="S38" si="21">S35+S36+S37</f>
        <v>122.36999999999999</v>
      </c>
      <c r="T38" s="95">
        <f t="shared" ref="T38" si="22">T35+T36+T37</f>
        <v>122.36999999999999</v>
      </c>
      <c r="U38" s="95">
        <f t="shared" ref="U38" si="23">U35+U36+U37</f>
        <v>122.36999999999999</v>
      </c>
      <c r="V38" s="95">
        <f t="shared" ref="V38" si="24">V35+V36+V37</f>
        <v>122.36999999999999</v>
      </c>
      <c r="W38" s="95">
        <f t="shared" ref="W38" si="25">W35+W36+W37</f>
        <v>122.36999999999999</v>
      </c>
      <c r="X38" s="95">
        <f t="shared" ref="X38" si="26">X35+X36+X37</f>
        <v>122.36999999999999</v>
      </c>
      <c r="Y38" s="95">
        <f t="shared" ref="Y38" si="27">Y35+Y36+Y37</f>
        <v>122.36999999999999</v>
      </c>
      <c r="Z38" s="95">
        <f t="shared" ref="Z38" si="28">Z35+Z36+Z37</f>
        <v>122.36999999999999</v>
      </c>
      <c r="AA38" s="95">
        <f t="shared" ref="AA38" si="29">AA35+AA36+AA37</f>
        <v>122.36999999999999</v>
      </c>
      <c r="AB38" s="95">
        <f t="shared" ref="AB38" si="30">AB35+AB36+AB37</f>
        <v>50.52</v>
      </c>
    </row>
    <row r="39" spans="1:28" s="4" customFormat="1" hidden="1">
      <c r="A39" s="220"/>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20"/>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20"/>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20"/>
      <c r="B42" s="61" t="s">
        <v>24</v>
      </c>
      <c r="C42" s="95">
        <f>C39+C40+C41</f>
        <v>2781.62</v>
      </c>
      <c r="D42" s="95">
        <v>2653.9602686518356</v>
      </c>
      <c r="E42" s="95">
        <v>2595.7457998715749</v>
      </c>
      <c r="F42" s="95">
        <f>F39+F40+F41</f>
        <v>3684.5099999999998</v>
      </c>
      <c r="G42" s="95">
        <f t="shared" ref="G42:P42" si="31">G39+G40+G41</f>
        <v>4158.54</v>
      </c>
      <c r="H42" s="95">
        <f t="shared" si="31"/>
        <v>718.13</v>
      </c>
      <c r="I42" s="95">
        <f t="shared" si="31"/>
        <v>0</v>
      </c>
      <c r="J42" s="95">
        <f t="shared" si="31"/>
        <v>0</v>
      </c>
      <c r="K42" s="95">
        <f t="shared" si="31"/>
        <v>0</v>
      </c>
      <c r="L42" s="95">
        <f t="shared" si="31"/>
        <v>0</v>
      </c>
      <c r="M42" s="95">
        <f t="shared" si="31"/>
        <v>0</v>
      </c>
      <c r="N42" s="95">
        <f t="shared" si="31"/>
        <v>0</v>
      </c>
      <c r="O42" s="95">
        <f t="shared" si="31"/>
        <v>0</v>
      </c>
      <c r="P42" s="95">
        <f t="shared" si="31"/>
        <v>0</v>
      </c>
      <c r="Q42" s="95">
        <f t="shared" ref="Q42" si="32">Q39+Q40+Q41</f>
        <v>0</v>
      </c>
      <c r="R42" s="95">
        <f t="shared" ref="R42" si="33">R39+R40+R41</f>
        <v>0</v>
      </c>
      <c r="S42" s="95">
        <v>0</v>
      </c>
      <c r="T42" s="95">
        <v>0</v>
      </c>
      <c r="U42" s="95">
        <v>0</v>
      </c>
      <c r="V42" s="95">
        <v>0</v>
      </c>
      <c r="W42" s="95">
        <v>0</v>
      </c>
      <c r="X42" s="95">
        <v>0</v>
      </c>
      <c r="Y42" s="95">
        <v>0</v>
      </c>
      <c r="Z42" s="95">
        <v>0</v>
      </c>
      <c r="AA42" s="95">
        <v>0</v>
      </c>
      <c r="AB42" s="95">
        <v>0</v>
      </c>
    </row>
    <row r="43" spans="1:28" s="4" customFormat="1" ht="12.75" hidden="1" customHeight="1">
      <c r="A43" s="220"/>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20"/>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20"/>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20"/>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20"/>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20"/>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20"/>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20"/>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20"/>
      <c r="B51" s="62" t="s">
        <v>118</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20"/>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20"/>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20"/>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20"/>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20"/>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20"/>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20"/>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20"/>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20"/>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20"/>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20"/>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20"/>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20"/>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20"/>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20"/>
      <c r="B66" s="61" t="s">
        <v>80</v>
      </c>
      <c r="C66" s="95">
        <f>C63+C64+C65</f>
        <v>3802.26</v>
      </c>
      <c r="D66" s="92">
        <v>3564.4147214260665</v>
      </c>
      <c r="E66" s="92">
        <v>3442.293194357866</v>
      </c>
      <c r="F66" s="92">
        <f>F63+F64+F65</f>
        <v>3793.95</v>
      </c>
      <c r="G66" s="92">
        <f t="shared" ref="G66:K66" si="34">G63+G64+G65</f>
        <v>4680</v>
      </c>
      <c r="H66" s="92">
        <f t="shared" si="34"/>
        <v>1045</v>
      </c>
      <c r="I66" s="92">
        <f t="shared" si="34"/>
        <v>0</v>
      </c>
      <c r="J66" s="92">
        <f t="shared" si="34"/>
        <v>0</v>
      </c>
      <c r="K66" s="92">
        <f t="shared" si="34"/>
        <v>0</v>
      </c>
      <c r="L66" s="92"/>
      <c r="M66" s="92"/>
      <c r="N66" s="92"/>
      <c r="O66" s="92"/>
      <c r="P66" s="92"/>
      <c r="Q66" s="92"/>
      <c r="R66" s="92"/>
      <c r="S66" s="92"/>
      <c r="T66" s="92"/>
      <c r="U66" s="92"/>
      <c r="V66" s="92"/>
      <c r="W66" s="92"/>
      <c r="X66" s="92"/>
      <c r="Y66" s="92"/>
      <c r="Z66" s="92"/>
      <c r="AA66" s="92"/>
      <c r="AB66" s="92"/>
    </row>
    <row r="67" spans="1:28" s="5" customFormat="1" ht="12.75" hidden="1" customHeight="1">
      <c r="A67" s="220"/>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20"/>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20"/>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20"/>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20"/>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20"/>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20"/>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20"/>
      <c r="B74" s="61" t="s">
        <v>91</v>
      </c>
      <c r="C74" s="95">
        <f>C71+C72+C73</f>
        <v>5856.57</v>
      </c>
      <c r="D74" s="92">
        <v>17667.634666666669</v>
      </c>
      <c r="E74" s="92">
        <v>16983.968000000001</v>
      </c>
      <c r="F74" s="92">
        <f>F71+F72+F73</f>
        <v>16816.05</v>
      </c>
      <c r="G74" s="92">
        <f t="shared" ref="G74:M74" si="35">G71+G72+G73</f>
        <v>18800</v>
      </c>
      <c r="H74" s="92">
        <f t="shared" si="35"/>
        <v>7600</v>
      </c>
      <c r="I74" s="92">
        <f t="shared" si="35"/>
        <v>0</v>
      </c>
      <c r="J74" s="92">
        <f t="shared" si="35"/>
        <v>0</v>
      </c>
      <c r="K74" s="92">
        <f t="shared" si="35"/>
        <v>0</v>
      </c>
      <c r="L74" s="92">
        <f t="shared" si="35"/>
        <v>0</v>
      </c>
      <c r="M74" s="92">
        <f t="shared" si="35"/>
        <v>0</v>
      </c>
      <c r="N74" s="92"/>
      <c r="O74" s="92"/>
      <c r="P74" s="92"/>
      <c r="Q74" s="92"/>
      <c r="R74" s="92"/>
      <c r="S74" s="92"/>
      <c r="T74" s="92"/>
      <c r="U74" s="92"/>
      <c r="V74" s="92"/>
      <c r="W74" s="92"/>
      <c r="X74" s="92"/>
      <c r="Y74" s="92"/>
      <c r="Z74" s="92"/>
      <c r="AA74" s="92"/>
      <c r="AB74" s="92"/>
    </row>
    <row r="75" spans="1:28" s="5" customFormat="1">
      <c r="A75" s="220"/>
      <c r="B75" s="62" t="s">
        <v>135</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20"/>
      <c r="B76" s="62" t="s">
        <v>136</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20"/>
      <c r="B77" s="62" t="s">
        <v>137</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20"/>
      <c r="B78" s="61" t="s">
        <v>138</v>
      </c>
      <c r="C78" s="95">
        <f>C75+C76+C77</f>
        <v>0</v>
      </c>
      <c r="D78" s="92">
        <v>6609.7898637322751</v>
      </c>
      <c r="E78" s="92">
        <v>6451.0192348216078</v>
      </c>
      <c r="F78" s="92">
        <f>F75+F76+F77</f>
        <v>4443.42</v>
      </c>
      <c r="G78" s="92">
        <f t="shared" ref="G78:P78" si="36">G75+G76+G77</f>
        <v>4335.9799999999996</v>
      </c>
      <c r="H78" s="92">
        <f t="shared" si="36"/>
        <v>4234.53</v>
      </c>
      <c r="I78" s="92">
        <f t="shared" si="36"/>
        <v>4150.21</v>
      </c>
      <c r="J78" s="92">
        <f t="shared" si="36"/>
        <v>4043.5299999999997</v>
      </c>
      <c r="K78" s="92">
        <f t="shared" si="36"/>
        <v>3937.99</v>
      </c>
      <c r="L78" s="92">
        <f t="shared" si="36"/>
        <v>3834.79</v>
      </c>
      <c r="M78" s="92">
        <f t="shared" si="36"/>
        <v>3725.19</v>
      </c>
      <c r="N78" s="92">
        <f t="shared" si="36"/>
        <v>3619.08</v>
      </c>
      <c r="O78" s="92">
        <f t="shared" si="36"/>
        <v>3512.9700000000003</v>
      </c>
      <c r="P78" s="92">
        <f t="shared" si="36"/>
        <v>3409.1800000000003</v>
      </c>
      <c r="Q78" s="92">
        <f t="shared" ref="Q78" si="37">Q75+Q76+Q77</f>
        <v>3300.75</v>
      </c>
      <c r="R78" s="92">
        <f t="shared" ref="R78" si="38">R75+R76+R77</f>
        <v>3194.6400000000003</v>
      </c>
      <c r="S78" s="92">
        <f t="shared" ref="S78" si="39">S75+S76+S77</f>
        <v>3088.53</v>
      </c>
      <c r="T78" s="92">
        <f t="shared" ref="T78" si="40">T75+T76+T77</f>
        <v>2983.58</v>
      </c>
      <c r="U78" s="92">
        <f t="shared" ref="U78" si="41">U75+U76+U77</f>
        <v>2876.31</v>
      </c>
      <c r="V78" s="92">
        <f t="shared" ref="V78" si="42">V75+V76+V77</f>
        <v>2770.2000000000003</v>
      </c>
      <c r="W78" s="92">
        <f t="shared" ref="W78:X78" si="43">W75+W76+W77</f>
        <v>2664.08</v>
      </c>
      <c r="X78" s="92">
        <f t="shared" si="43"/>
        <v>649.48</v>
      </c>
      <c r="Y78" s="92"/>
      <c r="Z78" s="92"/>
      <c r="AA78" s="92"/>
      <c r="AB78" s="92"/>
    </row>
    <row r="79" spans="1:28" s="5" customFormat="1">
      <c r="A79" s="220"/>
      <c r="B79" s="62" t="s">
        <v>130</v>
      </c>
      <c r="C79" s="95"/>
      <c r="D79" s="92"/>
      <c r="E79" s="92"/>
      <c r="F79" s="8">
        <v>0</v>
      </c>
      <c r="G79" s="8">
        <v>5051.45</v>
      </c>
      <c r="H79" s="8">
        <v>1263</v>
      </c>
      <c r="I79" s="8">
        <v>0</v>
      </c>
      <c r="J79" s="8">
        <v>0</v>
      </c>
      <c r="K79" s="8">
        <v>0</v>
      </c>
      <c r="L79" s="8">
        <v>0</v>
      </c>
      <c r="M79" s="8">
        <v>8415.3700000000008</v>
      </c>
      <c r="N79" s="8">
        <v>8415.3700000000008</v>
      </c>
      <c r="O79" s="8">
        <v>8415.3700000000008</v>
      </c>
      <c r="P79" s="8">
        <v>8415.3700000000008</v>
      </c>
      <c r="Q79" s="8">
        <v>8415.3700000000008</v>
      </c>
      <c r="R79" s="8">
        <v>8415.3700000000008</v>
      </c>
      <c r="S79" s="8">
        <v>8415.3700000000008</v>
      </c>
      <c r="T79" s="8">
        <v>8415.3700000000008</v>
      </c>
      <c r="U79" s="8">
        <v>8415.3700000000008</v>
      </c>
      <c r="V79" s="8">
        <v>8415.3700000000008</v>
      </c>
      <c r="W79" s="8">
        <v>8415.3700000000008</v>
      </c>
      <c r="X79" s="8">
        <v>8415.3700000000008</v>
      </c>
      <c r="Y79" s="8">
        <v>0</v>
      </c>
      <c r="Z79" s="8">
        <v>0</v>
      </c>
      <c r="AA79" s="92"/>
      <c r="AB79" s="92"/>
    </row>
    <row r="80" spans="1:28" s="5" customFormat="1">
      <c r="A80" s="220"/>
      <c r="B80" s="62" t="s">
        <v>131</v>
      </c>
      <c r="C80" s="95"/>
      <c r="D80" s="92"/>
      <c r="E80" s="92"/>
      <c r="F80" s="8">
        <v>0</v>
      </c>
      <c r="G80" s="8">
        <v>6341.95</v>
      </c>
      <c r="H80" s="8">
        <v>2344.6</v>
      </c>
      <c r="I80" s="8">
        <v>0</v>
      </c>
      <c r="J80" s="8">
        <v>59.03</v>
      </c>
      <c r="K80" s="8">
        <v>4427</v>
      </c>
      <c r="L80" s="8">
        <v>4860.38</v>
      </c>
      <c r="M80" s="8">
        <v>4556.6000000000004</v>
      </c>
      <c r="N80" s="8">
        <v>4151.57</v>
      </c>
      <c r="O80" s="8">
        <v>3746.54</v>
      </c>
      <c r="P80" s="8">
        <v>3341.51</v>
      </c>
      <c r="Q80" s="8">
        <v>2936.48</v>
      </c>
      <c r="R80" s="8">
        <v>2531.4499999999998</v>
      </c>
      <c r="S80" s="8">
        <v>2126.42</v>
      </c>
      <c r="T80" s="8">
        <v>1721.38</v>
      </c>
      <c r="U80" s="8">
        <v>1316.35</v>
      </c>
      <c r="V80" s="8">
        <v>911.32</v>
      </c>
      <c r="W80" s="8">
        <v>506.29</v>
      </c>
      <c r="X80" s="8">
        <v>101.26</v>
      </c>
      <c r="Y80" s="8">
        <v>0</v>
      </c>
      <c r="Z80" s="8">
        <v>0</v>
      </c>
      <c r="AA80" s="92"/>
      <c r="AB80" s="92"/>
    </row>
    <row r="81" spans="1:28" s="5" customFormat="1">
      <c r="A81" s="220"/>
      <c r="B81" s="62" t="s">
        <v>132</v>
      </c>
      <c r="C81" s="95"/>
      <c r="D81" s="92"/>
      <c r="E81" s="92"/>
      <c r="F81" s="8">
        <v>0</v>
      </c>
      <c r="G81" s="8">
        <v>0</v>
      </c>
      <c r="H81" s="8">
        <v>0</v>
      </c>
      <c r="I81" s="8">
        <v>0</v>
      </c>
      <c r="J81" s="8">
        <v>515.51</v>
      </c>
      <c r="K81" s="8">
        <f>645.88+149.03</f>
        <v>794.91</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20"/>
      <c r="B82" s="61" t="s">
        <v>133</v>
      </c>
      <c r="C82" s="95"/>
      <c r="D82" s="92"/>
      <c r="E82" s="92"/>
      <c r="F82" s="92">
        <f>F79+F80+F81</f>
        <v>0</v>
      </c>
      <c r="G82" s="92">
        <f t="shared" ref="G82:Z82" si="44">G79+G80+G81</f>
        <v>11393.4</v>
      </c>
      <c r="H82" s="92">
        <f t="shared" si="44"/>
        <v>3607.6</v>
      </c>
      <c r="I82" s="92">
        <f t="shared" si="44"/>
        <v>0</v>
      </c>
      <c r="J82" s="92">
        <f t="shared" si="44"/>
        <v>574.54</v>
      </c>
      <c r="K82" s="92">
        <f t="shared" si="44"/>
        <v>5221.91</v>
      </c>
      <c r="L82" s="92">
        <f t="shared" si="44"/>
        <v>4860.38</v>
      </c>
      <c r="M82" s="92">
        <f t="shared" si="44"/>
        <v>12971.970000000001</v>
      </c>
      <c r="N82" s="92">
        <f t="shared" si="44"/>
        <v>12566.94</v>
      </c>
      <c r="O82" s="92">
        <f t="shared" si="44"/>
        <v>12161.91</v>
      </c>
      <c r="P82" s="92">
        <f t="shared" si="44"/>
        <v>11756.880000000001</v>
      </c>
      <c r="Q82" s="92">
        <f t="shared" si="44"/>
        <v>11351.85</v>
      </c>
      <c r="R82" s="92">
        <f t="shared" si="44"/>
        <v>10946.82</v>
      </c>
      <c r="S82" s="92">
        <f t="shared" si="44"/>
        <v>10541.79</v>
      </c>
      <c r="T82" s="92">
        <f t="shared" si="44"/>
        <v>10136.75</v>
      </c>
      <c r="U82" s="92">
        <f t="shared" si="44"/>
        <v>9731.7200000000012</v>
      </c>
      <c r="V82" s="92">
        <f t="shared" si="44"/>
        <v>9326.69</v>
      </c>
      <c r="W82" s="92">
        <f t="shared" si="44"/>
        <v>8921.6600000000017</v>
      </c>
      <c r="X82" s="92">
        <f t="shared" si="44"/>
        <v>8516.630000000001</v>
      </c>
      <c r="Y82" s="92">
        <f t="shared" si="44"/>
        <v>0</v>
      </c>
      <c r="Z82" s="92">
        <f t="shared" si="44"/>
        <v>0</v>
      </c>
      <c r="AA82" s="92"/>
      <c r="AB82" s="92"/>
    </row>
    <row r="83" spans="1:28" s="5" customFormat="1">
      <c r="A83" s="220"/>
      <c r="B83" s="62" t="s">
        <v>122</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20"/>
      <c r="B84" s="62" t="s">
        <v>123</v>
      </c>
      <c r="C84" s="95"/>
      <c r="D84" s="92"/>
      <c r="E84" s="92"/>
      <c r="F84" s="92"/>
      <c r="G84" s="92"/>
      <c r="H84" s="8">
        <v>5687.28</v>
      </c>
      <c r="I84" s="8">
        <v>6830.93</v>
      </c>
      <c r="J84" s="8">
        <v>12040.39</v>
      </c>
      <c r="K84" s="8">
        <v>16854.97</v>
      </c>
      <c r="L84" s="8">
        <v>14183.05</v>
      </c>
      <c r="M84" s="8">
        <v>12877.92</v>
      </c>
      <c r="N84" s="8">
        <v>11573.69</v>
      </c>
      <c r="O84" s="8">
        <v>10269.459999999999</v>
      </c>
      <c r="P84" s="8">
        <v>9017.0499999999993</v>
      </c>
      <c r="Q84" s="8">
        <v>7641.35</v>
      </c>
      <c r="R84" s="8">
        <v>6357.67</v>
      </c>
      <c r="S84" s="8">
        <v>5052.55</v>
      </c>
      <c r="T84" s="8">
        <v>3759.93</v>
      </c>
      <c r="U84" s="8">
        <v>2456.6</v>
      </c>
      <c r="V84" s="8">
        <v>1135.3900000000001</v>
      </c>
      <c r="W84" s="8">
        <v>78.61</v>
      </c>
      <c r="X84" s="92"/>
      <c r="Y84" s="92"/>
      <c r="Z84" s="92"/>
      <c r="AA84" s="92"/>
      <c r="AB84" s="92"/>
    </row>
    <row r="85" spans="1:28" s="5" customFormat="1">
      <c r="A85" s="220"/>
      <c r="B85" s="62" t="s">
        <v>124</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21"/>
      <c r="B86" s="61" t="s">
        <v>125</v>
      </c>
      <c r="C86" s="95"/>
      <c r="D86" s="92"/>
      <c r="E86" s="92"/>
      <c r="F86" s="92"/>
      <c r="G86" s="92"/>
      <c r="H86" s="92">
        <f>H83+H84+H85</f>
        <v>6674.51</v>
      </c>
      <c r="I86" s="92">
        <f t="shared" ref="I86:R86" si="45">I83+I84+I85</f>
        <v>7818.16</v>
      </c>
      <c r="J86" s="92">
        <f t="shared" si="45"/>
        <v>12640.39</v>
      </c>
      <c r="K86" s="92">
        <f t="shared" si="45"/>
        <v>28699.18</v>
      </c>
      <c r="L86" s="92">
        <f t="shared" si="45"/>
        <v>29775.33</v>
      </c>
      <c r="M86" s="92">
        <f t="shared" si="45"/>
        <v>28470.2</v>
      </c>
      <c r="N86" s="92">
        <f t="shared" si="45"/>
        <v>27165.97</v>
      </c>
      <c r="O86" s="92">
        <f t="shared" si="45"/>
        <v>25861.739999999998</v>
      </c>
      <c r="P86" s="92">
        <f t="shared" si="45"/>
        <v>24609.33</v>
      </c>
      <c r="Q86" s="92">
        <f t="shared" si="45"/>
        <v>23233.63</v>
      </c>
      <c r="R86" s="92">
        <f t="shared" si="45"/>
        <v>21949.95</v>
      </c>
      <c r="S86" s="92">
        <f t="shared" ref="S86" si="46">S83+S84+S85</f>
        <v>20644.830000000002</v>
      </c>
      <c r="T86" s="92">
        <f t="shared" ref="T86" si="47">T83+T84+T85</f>
        <v>19352.21</v>
      </c>
      <c r="U86" s="92">
        <f t="shared" ref="U86" si="48">U83+U84+U85</f>
        <v>18048.88</v>
      </c>
      <c r="V86" s="92">
        <f t="shared" ref="V86" si="49">V83+V84+V85</f>
        <v>16727.670000000002</v>
      </c>
      <c r="W86" s="92">
        <f t="shared" ref="W86" si="50">W83+W84+W85</f>
        <v>3976.67</v>
      </c>
      <c r="X86" s="92">
        <f t="shared" ref="X86" si="51">X83+X84+X85</f>
        <v>0</v>
      </c>
      <c r="Y86" s="92">
        <f t="shared" ref="Y86" si="52">Y83+Y84+Y85</f>
        <v>0</v>
      </c>
      <c r="Z86" s="92">
        <f t="shared" ref="Z86" si="53">Z83+Z84+Z85</f>
        <v>0</v>
      </c>
      <c r="AA86" s="92">
        <f t="shared" ref="AA86" si="54">AA83+AA84+AA85</f>
        <v>0</v>
      </c>
      <c r="AB86" s="92"/>
    </row>
    <row r="87" spans="1:28" s="5" customFormat="1">
      <c r="A87" s="175"/>
      <c r="B87" s="62" t="s">
        <v>139</v>
      </c>
      <c r="C87" s="95"/>
      <c r="D87" s="92"/>
      <c r="E87" s="92"/>
      <c r="F87" s="92"/>
      <c r="G87" s="92"/>
      <c r="H87" s="92"/>
      <c r="I87" s="92"/>
      <c r="J87" s="92"/>
      <c r="K87" s="8">
        <v>375</v>
      </c>
      <c r="L87" s="8">
        <v>1500</v>
      </c>
      <c r="M87" s="8">
        <v>1500</v>
      </c>
      <c r="N87" s="8">
        <v>1500</v>
      </c>
      <c r="O87" s="8">
        <v>1500</v>
      </c>
      <c r="P87" s="8">
        <v>1125</v>
      </c>
      <c r="Q87" s="92"/>
      <c r="R87" s="92"/>
      <c r="S87" s="92"/>
      <c r="T87" s="92"/>
      <c r="U87" s="92"/>
      <c r="V87" s="92"/>
      <c r="W87" s="92"/>
      <c r="X87" s="92"/>
      <c r="Y87" s="92"/>
      <c r="Z87" s="92"/>
      <c r="AA87" s="92"/>
      <c r="AB87" s="92"/>
    </row>
    <row r="88" spans="1:28" s="5" customFormat="1">
      <c r="A88" s="175"/>
      <c r="B88" s="62" t="s">
        <v>140</v>
      </c>
      <c r="C88" s="95"/>
      <c r="D88" s="92"/>
      <c r="E88" s="92"/>
      <c r="F88" s="92"/>
      <c r="G88" s="92"/>
      <c r="H88" s="92"/>
      <c r="I88" s="92"/>
      <c r="J88" s="92"/>
      <c r="K88" s="8">
        <v>154.1</v>
      </c>
      <c r="L88" s="8">
        <v>536.34</v>
      </c>
      <c r="M88" s="8">
        <v>412.55</v>
      </c>
      <c r="N88" s="8">
        <v>290.27999999999997</v>
      </c>
      <c r="O88" s="8">
        <v>168</v>
      </c>
      <c r="P88" s="8">
        <v>45.9</v>
      </c>
      <c r="Q88" s="92"/>
      <c r="R88" s="92"/>
      <c r="S88" s="92"/>
      <c r="T88" s="92"/>
      <c r="U88" s="92"/>
      <c r="V88" s="92"/>
      <c r="W88" s="92"/>
      <c r="X88" s="92"/>
      <c r="Y88" s="92"/>
      <c r="Z88" s="92"/>
      <c r="AA88" s="92"/>
      <c r="AB88" s="92"/>
    </row>
    <row r="89" spans="1:28" s="5" customFormat="1">
      <c r="A89" s="175"/>
      <c r="B89" s="62" t="s">
        <v>141</v>
      </c>
      <c r="C89" s="95"/>
      <c r="D89" s="92"/>
      <c r="E89" s="92"/>
      <c r="F89" s="92"/>
      <c r="G89" s="92"/>
      <c r="H89" s="92"/>
      <c r="I89" s="92"/>
      <c r="J89" s="92"/>
      <c r="K89" s="8">
        <v>0</v>
      </c>
      <c r="L89" s="8">
        <v>0</v>
      </c>
      <c r="M89" s="8">
        <v>0</v>
      </c>
      <c r="N89" s="8">
        <v>0</v>
      </c>
      <c r="O89" s="8">
        <v>0</v>
      </c>
      <c r="P89" s="8">
        <v>0</v>
      </c>
      <c r="Q89" s="92"/>
      <c r="R89" s="92"/>
      <c r="S89" s="92"/>
      <c r="T89" s="92"/>
      <c r="U89" s="92"/>
      <c r="V89" s="92"/>
      <c r="W89" s="92"/>
      <c r="X89" s="92"/>
      <c r="Y89" s="92"/>
      <c r="Z89" s="92"/>
      <c r="AA89" s="92"/>
      <c r="AB89" s="92"/>
    </row>
    <row r="90" spans="1:28" s="5" customFormat="1">
      <c r="A90" s="175"/>
      <c r="B90" s="61" t="s">
        <v>134</v>
      </c>
      <c r="C90" s="95"/>
      <c r="D90" s="92"/>
      <c r="E90" s="92"/>
      <c r="F90" s="92"/>
      <c r="G90" s="92"/>
      <c r="H90" s="92"/>
      <c r="I90" s="92"/>
      <c r="J90" s="92"/>
      <c r="K90" s="92">
        <f>K87+K88+K89</f>
        <v>529.1</v>
      </c>
      <c r="L90" s="92">
        <f t="shared" ref="L90:AA90" si="55">L87+L88+L89</f>
        <v>2036.3400000000001</v>
      </c>
      <c r="M90" s="92">
        <f t="shared" si="55"/>
        <v>1912.55</v>
      </c>
      <c r="N90" s="92">
        <f t="shared" si="55"/>
        <v>1790.28</v>
      </c>
      <c r="O90" s="92">
        <f t="shared" si="55"/>
        <v>1668</v>
      </c>
      <c r="P90" s="92">
        <f t="shared" si="55"/>
        <v>1170.9000000000001</v>
      </c>
      <c r="Q90" s="92">
        <f t="shared" si="55"/>
        <v>0</v>
      </c>
      <c r="R90" s="92">
        <f t="shared" si="55"/>
        <v>0</v>
      </c>
      <c r="S90" s="92">
        <f t="shared" si="55"/>
        <v>0</v>
      </c>
      <c r="T90" s="92">
        <f t="shared" si="55"/>
        <v>0</v>
      </c>
      <c r="U90" s="92">
        <f t="shared" si="55"/>
        <v>0</v>
      </c>
      <c r="V90" s="92">
        <f t="shared" si="55"/>
        <v>0</v>
      </c>
      <c r="W90" s="92">
        <f t="shared" si="55"/>
        <v>0</v>
      </c>
      <c r="X90" s="92">
        <f t="shared" si="55"/>
        <v>0</v>
      </c>
      <c r="Y90" s="92">
        <f t="shared" si="55"/>
        <v>0</v>
      </c>
      <c r="Z90" s="92">
        <f t="shared" si="55"/>
        <v>0</v>
      </c>
      <c r="AA90" s="92">
        <f t="shared" si="55"/>
        <v>0</v>
      </c>
      <c r="AB90" s="92"/>
    </row>
    <row r="91" spans="1:28" ht="24" customHeight="1">
      <c r="A91" s="167">
        <v>2</v>
      </c>
      <c r="B91" s="59" t="s">
        <v>92</v>
      </c>
      <c r="C91" s="8">
        <f>C92+C93+C94</f>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92"/>
    </row>
    <row r="92" spans="1:28" s="4" customFormat="1">
      <c r="A92" s="168"/>
      <c r="B92" s="151" t="s">
        <v>119</v>
      </c>
      <c r="C92" s="8"/>
      <c r="D92" s="8"/>
      <c r="E92" s="8">
        <v>0</v>
      </c>
      <c r="F92" s="8">
        <v>0</v>
      </c>
      <c r="G92" s="8">
        <v>0</v>
      </c>
      <c r="H92" s="8">
        <v>0</v>
      </c>
      <c r="I92" s="8">
        <v>0</v>
      </c>
      <c r="J92" s="8">
        <v>0</v>
      </c>
      <c r="K92" s="8">
        <v>0</v>
      </c>
      <c r="L92" s="8">
        <v>0</v>
      </c>
      <c r="M92" s="8">
        <v>0</v>
      </c>
      <c r="N92" s="8">
        <v>0</v>
      </c>
      <c r="O92" s="8">
        <v>0</v>
      </c>
      <c r="P92" s="8"/>
      <c r="Q92" s="8"/>
      <c r="R92" s="8"/>
      <c r="S92" s="8"/>
      <c r="T92" s="8"/>
      <c r="U92" s="8"/>
      <c r="V92" s="8"/>
      <c r="W92" s="8"/>
      <c r="X92" s="8"/>
      <c r="Y92" s="8"/>
      <c r="Z92" s="8"/>
      <c r="AA92" s="8"/>
      <c r="AB92" s="92"/>
    </row>
    <row r="93" spans="1:28" s="4" customFormat="1">
      <c r="A93" s="168"/>
      <c r="B93" s="151" t="s">
        <v>120</v>
      </c>
      <c r="C93" s="8"/>
      <c r="D93" s="8"/>
      <c r="E93" s="8">
        <v>0</v>
      </c>
      <c r="F93" s="8">
        <v>0</v>
      </c>
      <c r="G93" s="8">
        <v>0</v>
      </c>
      <c r="H93" s="8">
        <v>0</v>
      </c>
      <c r="I93" s="8">
        <v>0</v>
      </c>
      <c r="J93" s="8">
        <v>0</v>
      </c>
      <c r="K93" s="8">
        <v>0</v>
      </c>
      <c r="L93" s="8">
        <v>0</v>
      </c>
      <c r="M93" s="8">
        <v>0</v>
      </c>
      <c r="N93" s="8">
        <v>0</v>
      </c>
      <c r="O93" s="8">
        <v>0</v>
      </c>
      <c r="P93" s="8"/>
      <c r="Q93" s="8"/>
      <c r="R93" s="8"/>
      <c r="S93" s="8"/>
      <c r="T93" s="8"/>
      <c r="U93" s="8"/>
      <c r="V93" s="8"/>
      <c r="W93" s="8"/>
      <c r="X93" s="8"/>
      <c r="Y93" s="8"/>
      <c r="Z93" s="8"/>
      <c r="AA93" s="8"/>
      <c r="AB93" s="92"/>
    </row>
    <row r="94" spans="1:28" s="4" customFormat="1">
      <c r="A94" s="168"/>
      <c r="B94" s="62" t="s">
        <v>112</v>
      </c>
      <c r="C94" s="8"/>
      <c r="D94" s="8"/>
      <c r="E94" s="8"/>
      <c r="F94" s="8"/>
      <c r="G94" s="8"/>
      <c r="H94" s="8"/>
      <c r="I94" s="8"/>
      <c r="J94" s="8"/>
      <c r="K94" s="8"/>
      <c r="L94" s="8"/>
      <c r="M94" s="8"/>
      <c r="N94" s="8"/>
      <c r="O94" s="8"/>
      <c r="P94" s="8"/>
      <c r="Q94" s="8"/>
      <c r="R94" s="8"/>
      <c r="S94" s="8"/>
      <c r="T94" s="8"/>
      <c r="U94" s="8"/>
      <c r="V94" s="8"/>
      <c r="W94" s="8"/>
      <c r="X94" s="8"/>
      <c r="Y94" s="8"/>
      <c r="Z94" s="8"/>
      <c r="AA94" s="8"/>
      <c r="AB94" s="92"/>
    </row>
    <row r="95" spans="1:28" s="4" customFormat="1">
      <c r="A95" s="169"/>
      <c r="B95" s="61" t="s">
        <v>113</v>
      </c>
      <c r="C95" s="92">
        <f>C92+C93+C94</f>
        <v>0</v>
      </c>
      <c r="D95" s="92">
        <v>0</v>
      </c>
      <c r="E95" s="92">
        <v>0</v>
      </c>
      <c r="F95" s="92">
        <f>F92+F93</f>
        <v>0</v>
      </c>
      <c r="G95" s="92">
        <f t="shared" ref="G95:O95" si="56">G92+G93</f>
        <v>0</v>
      </c>
      <c r="H95" s="92">
        <f t="shared" si="56"/>
        <v>0</v>
      </c>
      <c r="I95" s="92">
        <f t="shared" si="56"/>
        <v>0</v>
      </c>
      <c r="J95" s="92">
        <f t="shared" si="56"/>
        <v>0</v>
      </c>
      <c r="K95" s="92">
        <f t="shared" si="56"/>
        <v>0</v>
      </c>
      <c r="L95" s="92">
        <f t="shared" si="56"/>
        <v>0</v>
      </c>
      <c r="M95" s="92">
        <f t="shared" si="56"/>
        <v>0</v>
      </c>
      <c r="N95" s="92">
        <f t="shared" si="56"/>
        <v>0</v>
      </c>
      <c r="O95" s="92">
        <f t="shared" si="56"/>
        <v>0</v>
      </c>
      <c r="P95" s="92">
        <v>0</v>
      </c>
      <c r="Q95" s="92">
        <v>0</v>
      </c>
      <c r="R95" s="92">
        <v>0</v>
      </c>
      <c r="S95" s="92">
        <v>0</v>
      </c>
      <c r="T95" s="92">
        <v>0</v>
      </c>
      <c r="U95" s="92">
        <v>0</v>
      </c>
      <c r="V95" s="92">
        <v>0</v>
      </c>
      <c r="W95" s="92">
        <v>0</v>
      </c>
      <c r="X95" s="92">
        <v>0</v>
      </c>
      <c r="Y95" s="92">
        <v>0</v>
      </c>
      <c r="Z95" s="92">
        <v>0</v>
      </c>
      <c r="AA95" s="92">
        <v>0</v>
      </c>
      <c r="AB95" s="92"/>
    </row>
    <row r="96" spans="1:28" ht="22.5">
      <c r="A96" s="216">
        <v>3</v>
      </c>
      <c r="B96" s="81" t="s">
        <v>62</v>
      </c>
      <c r="C96" s="9">
        <f>C97+C98+C99</f>
        <v>50751.95</v>
      </c>
      <c r="D96" s="9">
        <f>D97+D98+D99</f>
        <v>87543.74924065001</v>
      </c>
      <c r="E96" s="9">
        <f t="shared" ref="E96:K96" si="57">E97+E98+E99</f>
        <v>58431.02</v>
      </c>
      <c r="F96" s="9">
        <f t="shared" si="57"/>
        <v>48344.402498528732</v>
      </c>
      <c r="G96" s="9">
        <f t="shared" si="57"/>
        <v>59220.792498528732</v>
      </c>
      <c r="H96" s="9">
        <f t="shared" si="57"/>
        <v>34060.14</v>
      </c>
      <c r="I96" s="9">
        <f t="shared" si="57"/>
        <v>22418.59</v>
      </c>
      <c r="J96" s="9">
        <f t="shared" si="57"/>
        <v>27562.82</v>
      </c>
      <c r="K96" s="9">
        <f t="shared" si="57"/>
        <v>49865.21</v>
      </c>
      <c r="L96" s="9">
        <f t="shared" ref="L96" si="58">L97+L98+L99</f>
        <v>52144.209999999992</v>
      </c>
      <c r="M96" s="9">
        <f t="shared" ref="M96" si="59">M97+M98+M99</f>
        <v>58717.279999999999</v>
      </c>
      <c r="N96" s="9">
        <f t="shared" ref="N96" si="60">N97+N98+N99</f>
        <v>54329.64</v>
      </c>
      <c r="O96" s="9">
        <f t="shared" ref="O96" si="61">O97+O98+O99</f>
        <v>43326.99</v>
      </c>
      <c r="P96" s="9">
        <f t="shared" ref="P96" si="62">P97+P98+P99</f>
        <v>41068.659999999996</v>
      </c>
      <c r="Q96" s="9">
        <f t="shared" ref="Q96" si="63">Q97+Q98+Q99</f>
        <v>38008.6</v>
      </c>
      <c r="R96" s="9">
        <f t="shared" ref="R96" si="64">R97+R98+R99</f>
        <v>36213.78</v>
      </c>
      <c r="S96" s="9">
        <f t="shared" ref="S96" si="65">S97+S98+S99</f>
        <v>34397.519999999997</v>
      </c>
      <c r="T96" s="9">
        <f t="shared" ref="T96" si="66">T97+T98+T99</f>
        <v>32594.91</v>
      </c>
      <c r="U96" s="9">
        <f t="shared" ref="U96" si="67">U97+U98+U99</f>
        <v>30779.279999999999</v>
      </c>
      <c r="V96" s="9">
        <f t="shared" ref="V96" si="68">V97+V98+V99</f>
        <v>28946.93</v>
      </c>
      <c r="W96" s="9">
        <f t="shared" ref="W96" si="69">W97+W98+W99</f>
        <v>15684.78</v>
      </c>
      <c r="X96" s="9">
        <f t="shared" ref="X96" si="70">X97+X98+X99</f>
        <v>9288.4800000000014</v>
      </c>
      <c r="Y96" s="9">
        <f t="shared" ref="Y96" si="71">Y97+Y98+Y99</f>
        <v>122.36999999999999</v>
      </c>
      <c r="Z96" s="9">
        <f t="shared" ref="Z96" si="72">Z97+Z98+Z99</f>
        <v>122.36999999999999</v>
      </c>
      <c r="AA96" s="9">
        <f t="shared" ref="AA96:AB96" si="73">AA97+AA98+AA99</f>
        <v>122.36999999999999</v>
      </c>
      <c r="AB96" s="9">
        <f t="shared" si="73"/>
        <v>50.52</v>
      </c>
    </row>
    <row r="97" spans="1:28" ht="34.5" customHeight="1">
      <c r="A97" s="216"/>
      <c r="B97" s="62" t="s">
        <v>109</v>
      </c>
      <c r="C97" s="1">
        <f t="shared" ref="C97:H99" si="74">C8+C92</f>
        <v>38501.219999999994</v>
      </c>
      <c r="D97" s="1">
        <f t="shared" si="74"/>
        <v>67259.196720000007</v>
      </c>
      <c r="E97" s="1">
        <f t="shared" si="74"/>
        <v>46985.919999999998</v>
      </c>
      <c r="F97" s="1">
        <f t="shared" si="74"/>
        <v>35306</v>
      </c>
      <c r="G97" s="1">
        <f t="shared" si="74"/>
        <v>37440.46</v>
      </c>
      <c r="H97" s="1">
        <f t="shared" si="74"/>
        <v>16919.269999999997</v>
      </c>
      <c r="I97" s="1">
        <f>I8+J92</f>
        <v>11682.149999999998</v>
      </c>
      <c r="J97" s="1">
        <f>J8+K92</f>
        <v>11657.699999999999</v>
      </c>
      <c r="K97" s="1">
        <f t="shared" ref="K97:AB97" si="75">K8+K92</f>
        <v>23292.179999999997</v>
      </c>
      <c r="L97" s="1">
        <f t="shared" si="75"/>
        <v>28155.019999999997</v>
      </c>
      <c r="M97" s="1">
        <f t="shared" si="75"/>
        <v>36570.39</v>
      </c>
      <c r="N97" s="1">
        <f t="shared" si="75"/>
        <v>35370.39</v>
      </c>
      <c r="O97" s="1">
        <f t="shared" si="75"/>
        <v>28170.39</v>
      </c>
      <c r="P97" s="1">
        <f t="shared" si="75"/>
        <v>27795.39</v>
      </c>
      <c r="Q97" s="1">
        <f t="shared" si="75"/>
        <v>26670.39</v>
      </c>
      <c r="R97" s="1">
        <f t="shared" si="75"/>
        <v>26670.39</v>
      </c>
      <c r="S97" s="1">
        <f t="shared" si="75"/>
        <v>26670.39</v>
      </c>
      <c r="T97" s="1">
        <f t="shared" si="75"/>
        <v>26670.39</v>
      </c>
      <c r="U97" s="1">
        <f t="shared" si="75"/>
        <v>26670.39</v>
      </c>
      <c r="V97" s="1">
        <f t="shared" si="75"/>
        <v>26670.39</v>
      </c>
      <c r="W97" s="1">
        <f t="shared" si="75"/>
        <v>14976.17</v>
      </c>
      <c r="X97" s="1">
        <f t="shared" si="75"/>
        <v>9149.5500000000011</v>
      </c>
      <c r="Y97" s="1">
        <f t="shared" si="75"/>
        <v>91.32</v>
      </c>
      <c r="Z97" s="1">
        <f t="shared" si="75"/>
        <v>91.32</v>
      </c>
      <c r="AA97" s="1">
        <f t="shared" si="75"/>
        <v>91.32</v>
      </c>
      <c r="AB97" s="1">
        <f t="shared" si="75"/>
        <v>0</v>
      </c>
    </row>
    <row r="98" spans="1:28" ht="33.75">
      <c r="A98" s="216"/>
      <c r="B98" s="62" t="s">
        <v>110</v>
      </c>
      <c r="C98" s="1">
        <f t="shared" si="74"/>
        <v>12064.15</v>
      </c>
      <c r="D98" s="1">
        <f t="shared" si="74"/>
        <v>19038.670000000002</v>
      </c>
      <c r="E98" s="1">
        <f t="shared" si="74"/>
        <v>10727.22</v>
      </c>
      <c r="F98" s="1">
        <f t="shared" si="74"/>
        <v>12682.52</v>
      </c>
      <c r="G98" s="1">
        <f t="shared" si="74"/>
        <v>21131.45</v>
      </c>
      <c r="H98" s="1">
        <f t="shared" si="74"/>
        <v>16359.869999999999</v>
      </c>
      <c r="I98" s="1">
        <f>I9+I93</f>
        <v>9422.1</v>
      </c>
      <c r="J98" s="1">
        <f>J9+J93</f>
        <v>15357.16</v>
      </c>
      <c r="K98" s="1">
        <f t="shared" ref="K98:AB98" si="76">K9+K93</f>
        <v>24970.43</v>
      </c>
      <c r="L98" s="1">
        <f t="shared" si="76"/>
        <v>23374.19</v>
      </c>
      <c r="M98" s="1">
        <f t="shared" si="76"/>
        <v>21531.89</v>
      </c>
      <c r="N98" s="1">
        <f t="shared" si="76"/>
        <v>18344.25</v>
      </c>
      <c r="O98" s="1">
        <f t="shared" si="76"/>
        <v>15156.599999999999</v>
      </c>
      <c r="P98" s="1">
        <f t="shared" si="76"/>
        <v>13273.269999999999</v>
      </c>
      <c r="Q98" s="1">
        <f t="shared" si="76"/>
        <v>11338.210000000001</v>
      </c>
      <c r="R98" s="1">
        <f t="shared" si="76"/>
        <v>9543.39</v>
      </c>
      <c r="S98" s="1">
        <f t="shared" si="76"/>
        <v>7727.13</v>
      </c>
      <c r="T98" s="1">
        <f t="shared" si="76"/>
        <v>5924.52</v>
      </c>
      <c r="U98" s="1">
        <f t="shared" si="76"/>
        <v>4108.8899999999994</v>
      </c>
      <c r="V98" s="1">
        <f t="shared" si="76"/>
        <v>2276.54</v>
      </c>
      <c r="W98" s="1">
        <f t="shared" si="76"/>
        <v>708.61</v>
      </c>
      <c r="X98" s="1">
        <f t="shared" si="76"/>
        <v>138.93</v>
      </c>
      <c r="Y98" s="1">
        <f t="shared" si="76"/>
        <v>31.05</v>
      </c>
      <c r="Z98" s="1">
        <f t="shared" si="76"/>
        <v>31.05</v>
      </c>
      <c r="AA98" s="1">
        <f t="shared" si="76"/>
        <v>31.05</v>
      </c>
      <c r="AB98" s="1">
        <f t="shared" si="76"/>
        <v>50.52</v>
      </c>
    </row>
    <row r="99" spans="1:28" ht="33.75">
      <c r="A99" s="216"/>
      <c r="B99" s="62" t="s">
        <v>111</v>
      </c>
      <c r="C99" s="1">
        <f t="shared" si="74"/>
        <v>186.57999999999998</v>
      </c>
      <c r="D99" s="1">
        <f t="shared" si="74"/>
        <v>1245.8825206500001</v>
      </c>
      <c r="E99" s="1">
        <f t="shared" si="74"/>
        <v>717.88</v>
      </c>
      <c r="F99" s="1">
        <f t="shared" si="74"/>
        <v>355.88249852872502</v>
      </c>
      <c r="G99" s="1">
        <f t="shared" si="74"/>
        <v>648.88249852872491</v>
      </c>
      <c r="H99" s="1">
        <f t="shared" si="74"/>
        <v>781</v>
      </c>
      <c r="I99" s="1">
        <f>I10+I94</f>
        <v>1314.3400000000001</v>
      </c>
      <c r="J99" s="1">
        <f>J10+J94</f>
        <v>547.96</v>
      </c>
      <c r="K99" s="1">
        <f t="shared" ref="K99:AB99" si="77">K10+K94</f>
        <v>1602.6</v>
      </c>
      <c r="L99" s="1">
        <f t="shared" si="77"/>
        <v>615</v>
      </c>
      <c r="M99" s="1">
        <f t="shared" si="77"/>
        <v>615</v>
      </c>
      <c r="N99" s="1">
        <f t="shared" si="77"/>
        <v>615</v>
      </c>
      <c r="O99" s="1">
        <f t="shared" si="77"/>
        <v>0</v>
      </c>
      <c r="P99" s="1">
        <f t="shared" si="77"/>
        <v>0</v>
      </c>
      <c r="Q99" s="1">
        <f t="shared" si="77"/>
        <v>0</v>
      </c>
      <c r="R99" s="1">
        <f t="shared" si="77"/>
        <v>0</v>
      </c>
      <c r="S99" s="1">
        <f t="shared" si="77"/>
        <v>0</v>
      </c>
      <c r="T99" s="1">
        <f t="shared" si="77"/>
        <v>0</v>
      </c>
      <c r="U99" s="1">
        <f t="shared" si="77"/>
        <v>0</v>
      </c>
      <c r="V99" s="1">
        <f t="shared" si="77"/>
        <v>0</v>
      </c>
      <c r="W99" s="1">
        <f t="shared" si="77"/>
        <v>0</v>
      </c>
      <c r="X99" s="1">
        <f t="shared" si="77"/>
        <v>0</v>
      </c>
      <c r="Y99" s="1">
        <f t="shared" si="77"/>
        <v>0</v>
      </c>
      <c r="Z99" s="1">
        <f t="shared" si="77"/>
        <v>0</v>
      </c>
      <c r="AA99" s="1">
        <f t="shared" si="77"/>
        <v>0</v>
      </c>
      <c r="AB99" s="1">
        <f t="shared" si="77"/>
        <v>0</v>
      </c>
    </row>
    <row r="100" spans="1:28" hidden="1">
      <c r="A100" s="70"/>
      <c r="B100" s="6" t="s">
        <v>108</v>
      </c>
      <c r="C100" s="52"/>
      <c r="D100" s="52"/>
      <c r="E100" s="52"/>
      <c r="F100" s="52"/>
      <c r="G100" s="52"/>
      <c r="H100" s="52"/>
      <c r="I100" s="52"/>
      <c r="J100" s="52"/>
      <c r="K100" s="52"/>
      <c r="L100" s="52"/>
      <c r="M100" s="52"/>
      <c r="N100" s="52"/>
      <c r="O100" s="52"/>
      <c r="P100" s="52"/>
      <c r="Q100" s="52"/>
      <c r="R100" s="52"/>
      <c r="S100" s="52"/>
      <c r="T100" s="52"/>
      <c r="U100" s="52"/>
      <c r="V100" s="52"/>
      <c r="W100" s="52"/>
      <c r="X100" s="52"/>
      <c r="Y100" s="6"/>
      <c r="AB100" s="143"/>
    </row>
    <row r="101" spans="1:28">
      <c r="A101" s="70"/>
      <c r="B101" s="6"/>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43"/>
    </row>
    <row r="102" spans="1:28">
      <c r="A102" s="51"/>
      <c r="B102" s="29" t="s">
        <v>58</v>
      </c>
      <c r="D102" s="29"/>
      <c r="E102" s="11"/>
      <c r="F102" s="11"/>
      <c r="G102" s="105"/>
      <c r="H102" s="105"/>
      <c r="I102" s="11"/>
      <c r="J102" s="11"/>
      <c r="K102" s="11"/>
      <c r="L102" s="65"/>
      <c r="M102" s="65"/>
      <c r="N102" s="65"/>
      <c r="O102" s="65"/>
      <c r="P102" s="65"/>
      <c r="Q102" s="65"/>
      <c r="R102" s="65"/>
      <c r="S102" s="65"/>
      <c r="T102" s="65"/>
      <c r="U102" s="65"/>
      <c r="V102" s="65"/>
      <c r="W102" s="65"/>
      <c r="X102" s="65"/>
      <c r="Y102" s="65"/>
      <c r="AB102" s="143"/>
    </row>
    <row r="103" spans="1:28">
      <c r="A103" s="51"/>
      <c r="B103" s="29" t="s">
        <v>60</v>
      </c>
      <c r="D103" s="29"/>
      <c r="E103" s="105"/>
      <c r="I103" s="115"/>
      <c r="J103" s="11"/>
      <c r="K103" s="115"/>
      <c r="L103" s="115" t="s">
        <v>59</v>
      </c>
      <c r="AB103" s="143"/>
    </row>
    <row r="104" spans="1:28">
      <c r="A104" s="64"/>
      <c r="B104" s="122" t="s">
        <v>126</v>
      </c>
      <c r="I104" s="147"/>
      <c r="J104" s="171"/>
      <c r="K104" s="171"/>
      <c r="L104" s="174" t="s">
        <v>115</v>
      </c>
      <c r="AB104" s="144"/>
    </row>
    <row r="105" spans="1:28">
      <c r="AB105" s="144"/>
    </row>
    <row r="106" spans="1:28">
      <c r="AB106" s="144"/>
    </row>
    <row r="107" spans="1:28">
      <c r="B107" s="48"/>
      <c r="AB107" s="144"/>
    </row>
    <row r="108" spans="1:28">
      <c r="B108" s="48"/>
      <c r="AB108" s="144"/>
    </row>
    <row r="109" spans="1:28">
      <c r="AB109" s="145"/>
    </row>
    <row r="110" spans="1:28">
      <c r="AB110" s="146"/>
    </row>
    <row r="111" spans="1:28">
      <c r="AB111" s="146"/>
    </row>
    <row r="112" spans="1:28">
      <c r="AB112" s="146"/>
    </row>
  </sheetData>
  <mergeCells count="4">
    <mergeCell ref="A96:A99"/>
    <mergeCell ref="D3:Q3"/>
    <mergeCell ref="F4:P4"/>
    <mergeCell ref="A7:A86"/>
  </mergeCells>
  <pageMargins left="0.70866141732283472" right="0.70866141732283472" top="0.74803149606299213" bottom="0.74803149606299213" header="0.31496062992125984" footer="0.31496062992125984"/>
  <pageSetup scale="63" orientation="landscape" horizontalDpi="300" verticalDpi="30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2023-09-22T12:29:49Z</cp:lastPrinted>
  <dcterms:created xsi:type="dcterms:W3CDTF">1996-10-14T23:33:28Z</dcterms:created>
  <dcterms:modified xsi:type="dcterms:W3CDTF">2023-10-13T07:06:57Z</dcterms:modified>
</cp:coreProperties>
</file>